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tables/table3.xml" ContentType="application/vnd.openxmlformats-officedocument.spreadsheetml.table+xml"/>
  <Override PartName="/xl/comments4.xml" ContentType="application/vnd.openxmlformats-officedocument.spreadsheetml.comments+xml"/>
  <Override PartName="/xl/tables/table4.xml" ContentType="application/vnd.openxmlformats-officedocument.spreadsheetml.table+xml"/>
  <Override PartName="/xl/comments5.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M:\CORPORATE FINANCE\05.Group Finance Team\Financial Accounting Team\Imprest Returns - Non Schools\Masters\"/>
    </mc:Choice>
  </mc:AlternateContent>
  <xr:revisionPtr revIDLastSave="0" documentId="13_ncr:1_{2F83B0CD-DAF6-49F1-85F6-98FDFF419E17}" xr6:coauthVersionLast="47" xr6:coauthVersionMax="47" xr10:uidLastSave="{00000000-0000-0000-0000-000000000000}"/>
  <bookViews>
    <workbookView xWindow="-28920" yWindow="-120" windowWidth="29040" windowHeight="15840" tabRatio="882" activeTab="4" xr2:uid="{81A0B01C-3D24-46D9-BA84-3E8030875F8E}"/>
  </bookViews>
  <sheets>
    <sheet name="Responsibilities" sheetId="19" r:id="rId1"/>
    <sheet name="Instructions" sheetId="7" r:id="rId2"/>
    <sheet name="Examples" sheetId="10" r:id="rId3"/>
    <sheet name="VAT Calculator" sheetId="21" r:id="rId4"/>
    <sheet name="Cash" sheetId="1" r:id="rId5"/>
    <sheet name="Chqs to Payee" sheetId="2" r:id="rId6"/>
    <sheet name="Chqs to Cash" sheetId="3" r:id="rId7"/>
    <sheet name="Unpresented Chqs" sheetId="4" r:id="rId8"/>
    <sheet name="Reconciliation" sheetId="5" r:id="rId9"/>
    <sheet name="Bank St" sheetId="6" r:id="rId10"/>
    <sheet name="CO Instructions" sheetId="17" state="hidden" r:id="rId11"/>
    <sheet name="IMPREST JOURNAL TEMPLATE" sheetId="20" state="hidden" r:id="rId12"/>
    <sheet name="Payment Voucher" sheetId="15" state="hidden" r:id="rId13"/>
    <sheet name="Journal prep" sheetId="13" state="hidden" r:id="rId14"/>
  </sheets>
  <externalReferences>
    <externalReference r:id="rId15"/>
  </externalReferences>
  <definedNames>
    <definedName name="_xlnm._FilterDatabase" localSheetId="11" hidden="1">'IMPREST JOURNAL TEMPLATE'!$D$48:$N$330</definedName>
    <definedName name="_Ref100032306" localSheetId="3">'VAT Calculator'!$A$15</definedName>
    <definedName name="_Toc129143659" localSheetId="3">'VAT Calculator'!$B$45</definedName>
    <definedName name="_Toc193524347" localSheetId="3">'VAT Calculator'!$A$8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5" l="1"/>
  <c r="H12" i="21"/>
  <c r="I12" i="21" s="1"/>
  <c r="H10" i="21"/>
  <c r="I10" i="21" s="1"/>
  <c r="B3" i="15" l="1"/>
  <c r="D8" i="15"/>
  <c r="C3" i="13" l="1"/>
  <c r="C3" i="6" l="1"/>
  <c r="C3" i="5"/>
  <c r="C3" i="4"/>
  <c r="C3" i="3"/>
  <c r="C3" i="2"/>
  <c r="E6" i="13" l="1"/>
  <c r="E7" i="13"/>
  <c r="B6" i="13"/>
  <c r="E145" i="13"/>
  <c r="E144" i="13"/>
  <c r="E143" i="13"/>
  <c r="E142" i="13"/>
  <c r="E141" i="13"/>
  <c r="E140" i="13"/>
  <c r="E139" i="13"/>
  <c r="E138" i="13"/>
  <c r="E137" i="13"/>
  <c r="E136" i="13"/>
  <c r="E135" i="13"/>
  <c r="E134" i="13"/>
  <c r="E133" i="13"/>
  <c r="E132" i="13"/>
  <c r="E131" i="13"/>
  <c r="E130" i="13"/>
  <c r="E129" i="13"/>
  <c r="E128" i="13"/>
  <c r="E127" i="13"/>
  <c r="E126" i="13"/>
  <c r="E125" i="13"/>
  <c r="E124" i="13"/>
  <c r="E123" i="13"/>
  <c r="E122" i="13"/>
  <c r="E121" i="13"/>
  <c r="E120" i="13"/>
  <c r="E119" i="13"/>
  <c r="E118" i="13"/>
  <c r="E117" i="13"/>
  <c r="J160" i="20" s="1"/>
  <c r="E116" i="13"/>
  <c r="E115" i="13"/>
  <c r="E114" i="13"/>
  <c r="E113" i="13"/>
  <c r="E112" i="13"/>
  <c r="E111" i="13"/>
  <c r="E110" i="13"/>
  <c r="E109" i="13"/>
  <c r="E108" i="13"/>
  <c r="E107" i="13"/>
  <c r="E106" i="13"/>
  <c r="D145" i="13"/>
  <c r="D144" i="13"/>
  <c r="D143" i="13"/>
  <c r="D142" i="13"/>
  <c r="D141" i="13"/>
  <c r="D140" i="13"/>
  <c r="D139" i="13"/>
  <c r="D138" i="13"/>
  <c r="D137" i="13"/>
  <c r="D136" i="13"/>
  <c r="D135" i="13"/>
  <c r="D134" i="13"/>
  <c r="D133" i="13"/>
  <c r="K176" i="20" s="1"/>
  <c r="D132" i="13"/>
  <c r="D131" i="13"/>
  <c r="D130" i="13"/>
  <c r="K173" i="20" s="1"/>
  <c r="D129" i="13"/>
  <c r="D128" i="13"/>
  <c r="D127" i="13"/>
  <c r="D126" i="13"/>
  <c r="D125" i="13"/>
  <c r="D124" i="13"/>
  <c r="D123" i="13"/>
  <c r="D122" i="13"/>
  <c r="D121" i="13"/>
  <c r="K164" i="20" s="1"/>
  <c r="D120" i="13"/>
  <c r="D119" i="13"/>
  <c r="D118" i="13"/>
  <c r="D117" i="13"/>
  <c r="D116" i="13"/>
  <c r="D115" i="13"/>
  <c r="D114" i="13"/>
  <c r="K157" i="20" s="1"/>
  <c r="D113" i="13"/>
  <c r="K156" i="20" s="1"/>
  <c r="D112" i="13"/>
  <c r="D111" i="13"/>
  <c r="D110" i="13"/>
  <c r="D109" i="13"/>
  <c r="D108" i="13"/>
  <c r="D107" i="13"/>
  <c r="D106" i="13"/>
  <c r="B145" i="13"/>
  <c r="B144" i="13"/>
  <c r="B143" i="13"/>
  <c r="B142" i="13"/>
  <c r="B141" i="13"/>
  <c r="E184" i="20" s="1"/>
  <c r="B140" i="13"/>
  <c r="B139" i="13"/>
  <c r="B138" i="13"/>
  <c r="B137" i="13"/>
  <c r="E180" i="20" s="1"/>
  <c r="B136" i="13"/>
  <c r="B135" i="13"/>
  <c r="B134" i="13"/>
  <c r="B133" i="13"/>
  <c r="B132" i="13"/>
  <c r="B131" i="13"/>
  <c r="B130" i="13"/>
  <c r="B129" i="13"/>
  <c r="E172" i="20" s="1"/>
  <c r="B128" i="13"/>
  <c r="B127" i="13"/>
  <c r="B126" i="13"/>
  <c r="E169" i="20" s="1"/>
  <c r="B125" i="13"/>
  <c r="B124" i="13"/>
  <c r="B123" i="13"/>
  <c r="B122" i="13"/>
  <c r="E165" i="20" s="1"/>
  <c r="B121" i="13"/>
  <c r="E164" i="20" s="1"/>
  <c r="B120" i="13"/>
  <c r="B119" i="13"/>
  <c r="B118" i="13"/>
  <c r="E161" i="20" s="1"/>
  <c r="B117" i="13"/>
  <c r="E160" i="20" s="1"/>
  <c r="B116" i="13"/>
  <c r="B115" i="13"/>
  <c r="B114" i="13"/>
  <c r="E157" i="20" s="1"/>
  <c r="B113" i="13"/>
  <c r="E156" i="20" s="1"/>
  <c r="B112" i="13"/>
  <c r="B111" i="13"/>
  <c r="B110" i="13"/>
  <c r="B109" i="13"/>
  <c r="B108" i="13"/>
  <c r="B107" i="13"/>
  <c r="B106" i="13"/>
  <c r="A145" i="13"/>
  <c r="A144" i="13"/>
  <c r="A143" i="13"/>
  <c r="A142" i="13"/>
  <c r="A141" i="13"/>
  <c r="A140" i="13"/>
  <c r="A139" i="13"/>
  <c r="A138" i="13"/>
  <c r="A137" i="13"/>
  <c r="A136" i="13"/>
  <c r="A135" i="13"/>
  <c r="A134" i="13"/>
  <c r="D177" i="20" s="1"/>
  <c r="A177" i="20" s="1"/>
  <c r="A133" i="13"/>
  <c r="A132" i="13"/>
  <c r="A131" i="13"/>
  <c r="A130" i="13"/>
  <c r="D173" i="20" s="1"/>
  <c r="A173" i="20" s="1"/>
  <c r="A129" i="13"/>
  <c r="A128" i="13"/>
  <c r="A127" i="13"/>
  <c r="A126" i="13"/>
  <c r="A125" i="13"/>
  <c r="D168" i="20" s="1"/>
  <c r="A124" i="13"/>
  <c r="A123" i="13"/>
  <c r="A122" i="13"/>
  <c r="D165" i="20" s="1"/>
  <c r="A165" i="20" s="1"/>
  <c r="A121" i="13"/>
  <c r="D164" i="20" s="1"/>
  <c r="A120" i="13"/>
  <c r="A119" i="13"/>
  <c r="A118" i="13"/>
  <c r="D161" i="20" s="1"/>
  <c r="A161" i="20" s="1"/>
  <c r="A117" i="13"/>
  <c r="D160" i="20" s="1"/>
  <c r="A116" i="13"/>
  <c r="A115" i="13"/>
  <c r="A114" i="13"/>
  <c r="D157" i="20" s="1"/>
  <c r="A157" i="20" s="1"/>
  <c r="A113" i="13"/>
  <c r="D156" i="20" s="1"/>
  <c r="A112" i="13"/>
  <c r="A111" i="13"/>
  <c r="A110" i="13"/>
  <c r="A109" i="13"/>
  <c r="A108" i="13"/>
  <c r="A107" i="13"/>
  <c r="A106" i="13"/>
  <c r="E105" i="13"/>
  <c r="E104" i="13"/>
  <c r="E103" i="13"/>
  <c r="E102" i="13"/>
  <c r="E101" i="13"/>
  <c r="J144" i="20" s="1"/>
  <c r="E100" i="13"/>
  <c r="E99" i="13"/>
  <c r="E98" i="13"/>
  <c r="J141" i="20" s="1"/>
  <c r="E97" i="13"/>
  <c r="E96" i="13"/>
  <c r="E95" i="13"/>
  <c r="J138" i="20" s="1"/>
  <c r="E94" i="13"/>
  <c r="E93" i="13"/>
  <c r="E92" i="13"/>
  <c r="E91" i="13"/>
  <c r="E90" i="13"/>
  <c r="E89" i="13"/>
  <c r="E88" i="13"/>
  <c r="E87" i="13"/>
  <c r="E86" i="13"/>
  <c r="E85" i="13"/>
  <c r="E84" i="13"/>
  <c r="E83" i="13"/>
  <c r="J126" i="20" s="1"/>
  <c r="E82" i="13"/>
  <c r="E81" i="13"/>
  <c r="E80" i="13"/>
  <c r="E79" i="13"/>
  <c r="E78" i="13"/>
  <c r="J121" i="20" s="1"/>
  <c r="E77" i="13"/>
  <c r="E76" i="13"/>
  <c r="E75" i="13"/>
  <c r="E74" i="13"/>
  <c r="E73" i="13"/>
  <c r="J116" i="20" s="1"/>
  <c r="E72" i="13"/>
  <c r="E71" i="13"/>
  <c r="J114" i="20" s="1"/>
  <c r="E70" i="13"/>
  <c r="E69" i="13"/>
  <c r="E68" i="13"/>
  <c r="E67" i="13"/>
  <c r="E66" i="13"/>
  <c r="J109" i="20" s="1"/>
  <c r="E65" i="13"/>
  <c r="E64" i="13"/>
  <c r="E63" i="13"/>
  <c r="E62" i="13"/>
  <c r="E61" i="13"/>
  <c r="E60" i="13"/>
  <c r="E59" i="13"/>
  <c r="J102" i="20" s="1"/>
  <c r="E58" i="13"/>
  <c r="J101" i="20" s="1"/>
  <c r="E57" i="13"/>
  <c r="E56" i="13"/>
  <c r="E55" i="13"/>
  <c r="J98" i="20" s="1"/>
  <c r="E54" i="13"/>
  <c r="J97" i="20" s="1"/>
  <c r="E53" i="13"/>
  <c r="E52" i="13"/>
  <c r="E51" i="13"/>
  <c r="J94" i="20" s="1"/>
  <c r="E50" i="13"/>
  <c r="E49" i="13"/>
  <c r="J92" i="20" s="1"/>
  <c r="E48" i="13"/>
  <c r="E47" i="13"/>
  <c r="E46" i="13"/>
  <c r="E45" i="13"/>
  <c r="J88" i="20" s="1"/>
  <c r="E44" i="13"/>
  <c r="E43" i="13"/>
  <c r="E42" i="13"/>
  <c r="E41" i="13"/>
  <c r="E40" i="13"/>
  <c r="E39" i="13"/>
  <c r="E38" i="13"/>
  <c r="J81" i="20" s="1"/>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B105" i="13"/>
  <c r="B104" i="13"/>
  <c r="E147" i="20" s="1"/>
  <c r="B103" i="13"/>
  <c r="E146" i="20" s="1"/>
  <c r="B102" i="13"/>
  <c r="E145" i="20" s="1"/>
  <c r="B101" i="13"/>
  <c r="B100" i="13"/>
  <c r="E143" i="20" s="1"/>
  <c r="B99" i="13"/>
  <c r="E142" i="20" s="1"/>
  <c r="B98" i="13"/>
  <c r="E141" i="20" s="1"/>
  <c r="B97" i="13"/>
  <c r="E140" i="20" s="1"/>
  <c r="B96" i="13"/>
  <c r="E139" i="20" s="1"/>
  <c r="B95" i="13"/>
  <c r="E138" i="20" s="1"/>
  <c r="B94" i="13"/>
  <c r="B93" i="13"/>
  <c r="B92" i="13"/>
  <c r="E135" i="20" s="1"/>
  <c r="B91" i="13"/>
  <c r="E134" i="20" s="1"/>
  <c r="B90" i="13"/>
  <c r="E133" i="20" s="1"/>
  <c r="B89" i="13"/>
  <c r="E132" i="20" s="1"/>
  <c r="B88" i="13"/>
  <c r="E131" i="20" s="1"/>
  <c r="B87" i="13"/>
  <c r="E130" i="20" s="1"/>
  <c r="B86" i="13"/>
  <c r="E129" i="20" s="1"/>
  <c r="B85" i="13"/>
  <c r="B84" i="13"/>
  <c r="E127" i="20" s="1"/>
  <c r="B83" i="13"/>
  <c r="E126" i="20" s="1"/>
  <c r="B82" i="13"/>
  <c r="E125" i="20" s="1"/>
  <c r="B81" i="13"/>
  <c r="B80" i="13"/>
  <c r="E123" i="20" s="1"/>
  <c r="B79" i="13"/>
  <c r="E122" i="20" s="1"/>
  <c r="B78" i="13"/>
  <c r="B77" i="13"/>
  <c r="B76" i="13"/>
  <c r="E119" i="20" s="1"/>
  <c r="B75" i="13"/>
  <c r="E118" i="20" s="1"/>
  <c r="B74" i="13"/>
  <c r="E117" i="20" s="1"/>
  <c r="B73" i="13"/>
  <c r="B72" i="13"/>
  <c r="E115" i="20" s="1"/>
  <c r="B71" i="13"/>
  <c r="E114" i="20" s="1"/>
  <c r="B70" i="13"/>
  <c r="B69" i="13"/>
  <c r="B68" i="13"/>
  <c r="E111" i="20" s="1"/>
  <c r="B67" i="13"/>
  <c r="E110" i="20" s="1"/>
  <c r="B66" i="13"/>
  <c r="E109" i="20" s="1"/>
  <c r="B65" i="13"/>
  <c r="E108" i="20" s="1"/>
  <c r="B64" i="13"/>
  <c r="E107" i="20" s="1"/>
  <c r="B63" i="13"/>
  <c r="E106" i="20" s="1"/>
  <c r="B62" i="13"/>
  <c r="E105" i="20" s="1"/>
  <c r="B61" i="13"/>
  <c r="B60" i="13"/>
  <c r="B59" i="13"/>
  <c r="B58" i="13"/>
  <c r="E101" i="20" s="1"/>
  <c r="B57" i="13"/>
  <c r="B56" i="13"/>
  <c r="E99" i="20" s="1"/>
  <c r="B55" i="13"/>
  <c r="E98" i="20" s="1"/>
  <c r="B54" i="13"/>
  <c r="B53" i="13"/>
  <c r="B52" i="13"/>
  <c r="E95" i="20" s="1"/>
  <c r="B51" i="13"/>
  <c r="E94" i="20" s="1"/>
  <c r="B50" i="13"/>
  <c r="B49" i="13"/>
  <c r="B48" i="13"/>
  <c r="E91" i="20" s="1"/>
  <c r="B47" i="13"/>
  <c r="E90" i="20" s="1"/>
  <c r="B46" i="13"/>
  <c r="B45" i="13"/>
  <c r="B44" i="13"/>
  <c r="E87" i="20" s="1"/>
  <c r="B43" i="13"/>
  <c r="E86" i="20" s="1"/>
  <c r="B42" i="13"/>
  <c r="B41" i="13"/>
  <c r="B40" i="13"/>
  <c r="B39" i="13"/>
  <c r="E82" i="20" s="1"/>
  <c r="B38" i="13"/>
  <c r="E81" i="20" s="1"/>
  <c r="B37" i="13"/>
  <c r="B36" i="13"/>
  <c r="B35" i="13"/>
  <c r="E78" i="20" s="1"/>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A105" i="13"/>
  <c r="A104" i="13"/>
  <c r="A103" i="13"/>
  <c r="D146" i="20" s="1"/>
  <c r="A146" i="20" s="1"/>
  <c r="A102" i="13"/>
  <c r="D145" i="20" s="1"/>
  <c r="A101" i="13"/>
  <c r="A100" i="13"/>
  <c r="A99" i="13"/>
  <c r="D142" i="20" s="1"/>
  <c r="A142" i="20" s="1"/>
  <c r="A98" i="13"/>
  <c r="A97" i="13"/>
  <c r="D140" i="20" s="1"/>
  <c r="A140" i="20" s="1"/>
  <c r="A96" i="13"/>
  <c r="A95" i="13"/>
  <c r="D138" i="20" s="1"/>
  <c r="A138" i="20" s="1"/>
  <c r="A94" i="13"/>
  <c r="A93" i="13"/>
  <c r="A92" i="13"/>
  <c r="A91" i="13"/>
  <c r="D134" i="20" s="1"/>
  <c r="A134" i="20" s="1"/>
  <c r="A90" i="13"/>
  <c r="D133" i="20" s="1"/>
  <c r="A89" i="13"/>
  <c r="A88" i="13"/>
  <c r="D131" i="20" s="1"/>
  <c r="A87" i="13"/>
  <c r="D130" i="20" s="1"/>
  <c r="A130" i="20" s="1"/>
  <c r="A86" i="13"/>
  <c r="D129" i="20" s="1"/>
  <c r="A85" i="13"/>
  <c r="A84" i="13"/>
  <c r="A83" i="13"/>
  <c r="D126" i="20" s="1"/>
  <c r="A126" i="20" s="1"/>
  <c r="A82" i="13"/>
  <c r="A81" i="13"/>
  <c r="D124" i="20" s="1"/>
  <c r="A124" i="20" s="1"/>
  <c r="A80" i="13"/>
  <c r="A79" i="13"/>
  <c r="D122" i="20" s="1"/>
  <c r="A122" i="20" s="1"/>
  <c r="A78" i="13"/>
  <c r="A77" i="13"/>
  <c r="D120" i="20" s="1"/>
  <c r="A120" i="20" s="1"/>
  <c r="A76" i="13"/>
  <c r="D119" i="20" s="1"/>
  <c r="A75" i="13"/>
  <c r="D118" i="20" s="1"/>
  <c r="A118" i="20" s="1"/>
  <c r="A74" i="13"/>
  <c r="D117" i="20" s="1"/>
  <c r="A73" i="13"/>
  <c r="A72" i="13"/>
  <c r="A71" i="13"/>
  <c r="D114" i="20" s="1"/>
  <c r="A114" i="20" s="1"/>
  <c r="A70" i="13"/>
  <c r="A69" i="13"/>
  <c r="A68" i="13"/>
  <c r="A67" i="13"/>
  <c r="D110" i="20" s="1"/>
  <c r="A110" i="20" s="1"/>
  <c r="A66" i="13"/>
  <c r="D109" i="20" s="1"/>
  <c r="A65" i="13"/>
  <c r="A64" i="13"/>
  <c r="D107" i="20" s="1"/>
  <c r="A63" i="13"/>
  <c r="D106" i="20" s="1"/>
  <c r="A106" i="20" s="1"/>
  <c r="A62" i="13"/>
  <c r="A61" i="13"/>
  <c r="D104" i="20" s="1"/>
  <c r="A104" i="20" s="1"/>
  <c r="A60" i="13"/>
  <c r="A59" i="13"/>
  <c r="D102" i="20" s="1"/>
  <c r="A102" i="20" s="1"/>
  <c r="A58" i="13"/>
  <c r="D101" i="20" s="1"/>
  <c r="A57" i="13"/>
  <c r="A56" i="13"/>
  <c r="A55" i="13"/>
  <c r="D98" i="20" s="1"/>
  <c r="A98" i="20" s="1"/>
  <c r="A54" i="13"/>
  <c r="A53" i="13"/>
  <c r="A52" i="13"/>
  <c r="A51" i="13"/>
  <c r="D94" i="20" s="1"/>
  <c r="A94" i="20" s="1"/>
  <c r="A50" i="13"/>
  <c r="D93" i="20" s="1"/>
  <c r="A49" i="13"/>
  <c r="D92" i="20" s="1"/>
  <c r="A92" i="20" s="1"/>
  <c r="A48" i="13"/>
  <c r="A47" i="13"/>
  <c r="D90" i="20" s="1"/>
  <c r="A90" i="20" s="1"/>
  <c r="A46" i="13"/>
  <c r="D89" i="20" s="1"/>
  <c r="A45" i="13"/>
  <c r="D88" i="20" s="1"/>
  <c r="A88" i="20" s="1"/>
  <c r="A44" i="13"/>
  <c r="D87" i="20" s="1"/>
  <c r="A43" i="13"/>
  <c r="D86" i="20" s="1"/>
  <c r="A86" i="20" s="1"/>
  <c r="A42" i="13"/>
  <c r="D85" i="20" s="1"/>
  <c r="A41" i="13"/>
  <c r="A40" i="13"/>
  <c r="D83" i="20" s="1"/>
  <c r="A39" i="13"/>
  <c r="D82" i="20" s="1"/>
  <c r="A82" i="20" s="1"/>
  <c r="A38" i="13"/>
  <c r="A37" i="13"/>
  <c r="A36" i="13"/>
  <c r="D79" i="20" s="1"/>
  <c r="A35" i="13"/>
  <c r="D78" i="20" s="1"/>
  <c r="A78" i="20" s="1"/>
  <c r="A34" i="13"/>
  <c r="A33" i="13"/>
  <c r="A32" i="13"/>
  <c r="A31" i="13"/>
  <c r="A30" i="13"/>
  <c r="A29" i="13"/>
  <c r="A28" i="13"/>
  <c r="A27" i="13"/>
  <c r="A26" i="13"/>
  <c r="A25" i="13"/>
  <c r="A24" i="13"/>
  <c r="D67" i="20" s="1"/>
  <c r="A23" i="13"/>
  <c r="A22" i="13"/>
  <c r="A21" i="13"/>
  <c r="A20" i="13"/>
  <c r="A19" i="13"/>
  <c r="A18" i="13"/>
  <c r="A17" i="13"/>
  <c r="A16" i="13"/>
  <c r="A15" i="13"/>
  <c r="A14" i="13"/>
  <c r="A13" i="13"/>
  <c r="A12" i="13"/>
  <c r="A11" i="13"/>
  <c r="A10" i="13"/>
  <c r="A9" i="13"/>
  <c r="A8" i="13"/>
  <c r="A7" i="13"/>
  <c r="A6" i="13"/>
  <c r="D105" i="13"/>
  <c r="D104" i="13"/>
  <c r="D103" i="13"/>
  <c r="D102" i="13"/>
  <c r="D101" i="13"/>
  <c r="D100" i="13"/>
  <c r="D99" i="13"/>
  <c r="K142" i="20" s="1"/>
  <c r="D98" i="13"/>
  <c r="K141" i="20" s="1"/>
  <c r="D97" i="13"/>
  <c r="D96" i="13"/>
  <c r="D95" i="13"/>
  <c r="D94" i="13"/>
  <c r="D93" i="13"/>
  <c r="D92" i="13"/>
  <c r="K135" i="20" s="1"/>
  <c r="D91" i="13"/>
  <c r="D90" i="13"/>
  <c r="D89" i="13"/>
  <c r="K132" i="20" s="1"/>
  <c r="D88" i="13"/>
  <c r="D87" i="13"/>
  <c r="D86" i="13"/>
  <c r="D85" i="13"/>
  <c r="K128" i="20" s="1"/>
  <c r="D84" i="13"/>
  <c r="D83" i="13"/>
  <c r="D82" i="13"/>
  <c r="D81" i="13"/>
  <c r="D80" i="13"/>
  <c r="D79" i="13"/>
  <c r="D78" i="13"/>
  <c r="D77" i="13"/>
  <c r="D76" i="13"/>
  <c r="D75" i="13"/>
  <c r="D74" i="13"/>
  <c r="D73" i="13"/>
  <c r="D72" i="13"/>
  <c r="D71" i="13"/>
  <c r="D70" i="13"/>
  <c r="D69" i="13"/>
  <c r="K112" i="20" s="1"/>
  <c r="D68" i="13"/>
  <c r="D67" i="13"/>
  <c r="D66" i="13"/>
  <c r="D65" i="13"/>
  <c r="D64" i="13"/>
  <c r="D63" i="13"/>
  <c r="D62" i="13"/>
  <c r="D61" i="13"/>
  <c r="D60" i="13"/>
  <c r="K103" i="20" s="1"/>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K54" i="20" s="1"/>
  <c r="D10" i="13"/>
  <c r="K53" i="20" s="1"/>
  <c r="D9" i="13"/>
  <c r="D8" i="13"/>
  <c r="D7" i="13"/>
  <c r="K50" i="20" s="1"/>
  <c r="K52" i="20"/>
  <c r="D6" i="13"/>
  <c r="K49" i="20" s="1"/>
  <c r="K51" i="20"/>
  <c r="J72" i="13"/>
  <c r="H72" i="13" s="1"/>
  <c r="K187" i="20"/>
  <c r="J187" i="20"/>
  <c r="E187" i="20"/>
  <c r="D187" i="20"/>
  <c r="K186" i="20"/>
  <c r="J186" i="20"/>
  <c r="E186" i="20"/>
  <c r="D186" i="20"/>
  <c r="A186" i="20" s="1"/>
  <c r="K183" i="20"/>
  <c r="J183" i="20"/>
  <c r="E183" i="20"/>
  <c r="D183" i="20"/>
  <c r="K182" i="20"/>
  <c r="J182" i="20"/>
  <c r="E182" i="20"/>
  <c r="D182" i="20"/>
  <c r="A182" i="20" s="1"/>
  <c r="K179" i="20"/>
  <c r="J179" i="20"/>
  <c r="E179" i="20"/>
  <c r="D179" i="20"/>
  <c r="K178" i="20"/>
  <c r="J178" i="20"/>
  <c r="E178" i="20"/>
  <c r="K175" i="20"/>
  <c r="J175" i="20"/>
  <c r="E175" i="20"/>
  <c r="D175" i="20"/>
  <c r="K174" i="20"/>
  <c r="J174" i="20"/>
  <c r="E174" i="20"/>
  <c r="D174" i="20"/>
  <c r="A174" i="20" s="1"/>
  <c r="K171" i="20"/>
  <c r="J171" i="20"/>
  <c r="E171" i="20"/>
  <c r="D171" i="20"/>
  <c r="K170" i="20"/>
  <c r="J170" i="20"/>
  <c r="E170" i="20"/>
  <c r="D170" i="20"/>
  <c r="K167" i="20"/>
  <c r="J167" i="20"/>
  <c r="E167" i="20"/>
  <c r="D167" i="20"/>
  <c r="K166" i="20"/>
  <c r="J166" i="20"/>
  <c r="E166" i="20"/>
  <c r="K163" i="20"/>
  <c r="J163" i="20"/>
  <c r="E163" i="20"/>
  <c r="D163" i="20"/>
  <c r="K162" i="20"/>
  <c r="J162" i="20"/>
  <c r="E162" i="20"/>
  <c r="D162" i="20"/>
  <c r="A162" i="20" s="1"/>
  <c r="K159" i="20"/>
  <c r="J159" i="20"/>
  <c r="E159" i="20"/>
  <c r="D159" i="20"/>
  <c r="K158" i="20"/>
  <c r="J158" i="20"/>
  <c r="E158" i="20"/>
  <c r="K147" i="20"/>
  <c r="J147" i="20"/>
  <c r="D147" i="20"/>
  <c r="J146" i="20"/>
  <c r="K144" i="20"/>
  <c r="E144" i="20"/>
  <c r="D144" i="20"/>
  <c r="A144" i="20" s="1"/>
  <c r="K143" i="20"/>
  <c r="J143" i="20"/>
  <c r="D143" i="20"/>
  <c r="A143" i="20" s="1"/>
  <c r="J142" i="20"/>
  <c r="K140" i="20"/>
  <c r="K139" i="20"/>
  <c r="J139" i="20"/>
  <c r="D139" i="20"/>
  <c r="K136" i="20"/>
  <c r="E136" i="20"/>
  <c r="D136" i="20"/>
  <c r="A136" i="20" s="1"/>
  <c r="J135" i="20"/>
  <c r="D135" i="20"/>
  <c r="J134" i="20"/>
  <c r="D132" i="20"/>
  <c r="A132" i="20" s="1"/>
  <c r="K131" i="20"/>
  <c r="J131" i="20"/>
  <c r="J130" i="20"/>
  <c r="E128" i="20"/>
  <c r="D128" i="20"/>
  <c r="A128" i="20" s="1"/>
  <c r="K127" i="20"/>
  <c r="J127" i="20"/>
  <c r="D127" i="20"/>
  <c r="K124" i="20"/>
  <c r="E124" i="20"/>
  <c r="K123" i="20"/>
  <c r="J123" i="20"/>
  <c r="D123" i="20"/>
  <c r="J122" i="20"/>
  <c r="E121" i="20"/>
  <c r="K120" i="20"/>
  <c r="E120" i="20"/>
  <c r="K119" i="20"/>
  <c r="J119" i="20"/>
  <c r="J118" i="20"/>
  <c r="K116" i="20"/>
  <c r="E116" i="20"/>
  <c r="D116" i="20"/>
  <c r="A116" i="20" s="1"/>
  <c r="K115" i="20"/>
  <c r="J115" i="20"/>
  <c r="D115" i="20"/>
  <c r="E112" i="20"/>
  <c r="D112" i="20"/>
  <c r="A112" i="20" s="1"/>
  <c r="K111" i="20"/>
  <c r="J111" i="20"/>
  <c r="D111" i="20"/>
  <c r="J110" i="20"/>
  <c r="K108" i="20"/>
  <c r="D108" i="20"/>
  <c r="K107" i="20"/>
  <c r="J107" i="20"/>
  <c r="J106" i="20"/>
  <c r="K104" i="20"/>
  <c r="E104" i="20"/>
  <c r="J103" i="20"/>
  <c r="E103" i="20"/>
  <c r="D103" i="20"/>
  <c r="K100" i="20"/>
  <c r="E100" i="20"/>
  <c r="D100" i="20"/>
  <c r="A100" i="20" s="1"/>
  <c r="K99" i="20"/>
  <c r="J99" i="20"/>
  <c r="D99" i="20"/>
  <c r="E97" i="20"/>
  <c r="K96" i="20"/>
  <c r="E96" i="20"/>
  <c r="D96" i="20"/>
  <c r="A96" i="20" s="1"/>
  <c r="K95" i="20"/>
  <c r="J95" i="20"/>
  <c r="D95" i="20"/>
  <c r="K92" i="20"/>
  <c r="E92" i="20"/>
  <c r="K91" i="20"/>
  <c r="J91" i="20"/>
  <c r="D91" i="20"/>
  <c r="J90" i="20"/>
  <c r="E89" i="20"/>
  <c r="K88" i="20"/>
  <c r="E88" i="20"/>
  <c r="K87" i="20"/>
  <c r="J87" i="20"/>
  <c r="J86" i="20"/>
  <c r="K84" i="20"/>
  <c r="E84" i="20"/>
  <c r="D84" i="20"/>
  <c r="A84" i="20" s="1"/>
  <c r="K83" i="20"/>
  <c r="J83" i="20"/>
  <c r="W189" i="20" s="1"/>
  <c r="E83" i="20"/>
  <c r="J82" i="20"/>
  <c r="K80" i="20"/>
  <c r="E80" i="20"/>
  <c r="D80" i="20"/>
  <c r="A80" i="20" s="1"/>
  <c r="K79" i="20"/>
  <c r="J79" i="20"/>
  <c r="E79" i="20"/>
  <c r="J78" i="20"/>
  <c r="K76" i="20"/>
  <c r="E76" i="20"/>
  <c r="D76" i="20"/>
  <c r="A76" i="20" s="1"/>
  <c r="J6" i="13"/>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N34" i="20"/>
  <c r="N329" i="20" s="1"/>
  <c r="A108" i="20"/>
  <c r="B50" i="20"/>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B167" i="20" s="1"/>
  <c r="B168" i="20" s="1"/>
  <c r="B169" i="20" s="1"/>
  <c r="B170" i="20" s="1"/>
  <c r="B171" i="20" s="1"/>
  <c r="B172" i="20" s="1"/>
  <c r="B173" i="20" s="1"/>
  <c r="B174" i="20" s="1"/>
  <c r="B175" i="20" s="1"/>
  <c r="B176" i="20" s="1"/>
  <c r="B177" i="20" s="1"/>
  <c r="B178" i="20" s="1"/>
  <c r="B179" i="20" s="1"/>
  <c r="B180" i="20" s="1"/>
  <c r="B181" i="20" s="1"/>
  <c r="B182" i="20" s="1"/>
  <c r="B183" i="20" s="1"/>
  <c r="B184" i="20" s="1"/>
  <c r="B185" i="20" s="1"/>
  <c r="B186" i="20" s="1"/>
  <c r="B187" i="20" s="1"/>
  <c r="B188" i="20" s="1"/>
  <c r="B189" i="20" s="1"/>
  <c r="B190" i="20" s="1"/>
  <c r="B191" i="20" s="1"/>
  <c r="B192" i="20" s="1"/>
  <c r="B193" i="20" s="1"/>
  <c r="B194" i="20" s="1"/>
  <c r="B195" i="20" s="1"/>
  <c r="B196" i="20" s="1"/>
  <c r="B197" i="20" s="1"/>
  <c r="B198" i="20" s="1"/>
  <c r="B199" i="20" s="1"/>
  <c r="B200" i="20" s="1"/>
  <c r="B201" i="20" s="1"/>
  <c r="B202" i="20" s="1"/>
  <c r="B203" i="20" s="1"/>
  <c r="B204" i="20" s="1"/>
  <c r="B205" i="20" s="1"/>
  <c r="B206" i="20" s="1"/>
  <c r="B207" i="20" s="1"/>
  <c r="B208" i="20" s="1"/>
  <c r="B209" i="20" s="1"/>
  <c r="B210" i="20" s="1"/>
  <c r="B211" i="20" s="1"/>
  <c r="B212" i="20" s="1"/>
  <c r="B213" i="20" s="1"/>
  <c r="B214" i="20" s="1"/>
  <c r="B215" i="20" s="1"/>
  <c r="B216" i="20" s="1"/>
  <c r="B217" i="20" s="1"/>
  <c r="B218" i="20" s="1"/>
  <c r="B219" i="20" s="1"/>
  <c r="B220" i="20" s="1"/>
  <c r="B221" i="20" s="1"/>
  <c r="B222" i="20" s="1"/>
  <c r="B223" i="20" s="1"/>
  <c r="B224" i="20" s="1"/>
  <c r="B225" i="20" s="1"/>
  <c r="B226" i="20" s="1"/>
  <c r="B227" i="20" s="1"/>
  <c r="B228" i="20" s="1"/>
  <c r="B229" i="20" s="1"/>
  <c r="B230" i="20" s="1"/>
  <c r="B231" i="20" s="1"/>
  <c r="B232" i="20" s="1"/>
  <c r="B233" i="20" s="1"/>
  <c r="B234" i="20" s="1"/>
  <c r="B235" i="20" s="1"/>
  <c r="B236" i="20" s="1"/>
  <c r="B237" i="20" s="1"/>
  <c r="B238" i="20" s="1"/>
  <c r="B239" i="20" s="1"/>
  <c r="B240" i="20" s="1"/>
  <c r="B241" i="20" s="1"/>
  <c r="B242" i="20" s="1"/>
  <c r="B243" i="20" s="1"/>
  <c r="B244" i="20" s="1"/>
  <c r="B245" i="20" s="1"/>
  <c r="B246" i="20" s="1"/>
  <c r="B247" i="20" s="1"/>
  <c r="B248" i="20" s="1"/>
  <c r="B249" i="20" s="1"/>
  <c r="B250" i="20" s="1"/>
  <c r="B251" i="20" s="1"/>
  <c r="B252" i="20" s="1"/>
  <c r="B253" i="20" s="1"/>
  <c r="B254" i="20" s="1"/>
  <c r="B255" i="20" s="1"/>
  <c r="B256" i="20" s="1"/>
  <c r="B257" i="20" s="1"/>
  <c r="B258" i="20" s="1"/>
  <c r="B259" i="20" s="1"/>
  <c r="B260" i="20" s="1"/>
  <c r="B261" i="20" s="1"/>
  <c r="B262" i="20" s="1"/>
  <c r="B263" i="20" s="1"/>
  <c r="B264" i="20" s="1"/>
  <c r="B265" i="20" s="1"/>
  <c r="B266" i="20" s="1"/>
  <c r="B267" i="20" s="1"/>
  <c r="B268" i="20" s="1"/>
  <c r="B269" i="20" s="1"/>
  <c r="B270" i="20" s="1"/>
  <c r="B271" i="20" s="1"/>
  <c r="B272" i="20" s="1"/>
  <c r="B273" i="20" s="1"/>
  <c r="B274" i="20" s="1"/>
  <c r="B275" i="20" s="1"/>
  <c r="B276" i="20" s="1"/>
  <c r="B277" i="20" s="1"/>
  <c r="B278" i="20" s="1"/>
  <c r="B279" i="20" s="1"/>
  <c r="B280" i="20" s="1"/>
  <c r="B281" i="20" s="1"/>
  <c r="B282" i="20" s="1"/>
  <c r="B283" i="20" s="1"/>
  <c r="B284" i="20" s="1"/>
  <c r="B285" i="20" s="1"/>
  <c r="B286" i="20" s="1"/>
  <c r="B287" i="20" s="1"/>
  <c r="B288" i="20" s="1"/>
  <c r="B289" i="20" s="1"/>
  <c r="B290" i="20" s="1"/>
  <c r="B291" i="20" s="1"/>
  <c r="B292" i="20" s="1"/>
  <c r="B293" i="20" s="1"/>
  <c r="B294" i="20" s="1"/>
  <c r="B295" i="20" s="1"/>
  <c r="B296" i="20" s="1"/>
  <c r="B297" i="20" s="1"/>
  <c r="B298" i="20" s="1"/>
  <c r="B299" i="20" s="1"/>
  <c r="B300" i="20" s="1"/>
  <c r="B301" i="20" s="1"/>
  <c r="B302" i="20" s="1"/>
  <c r="B303" i="20" s="1"/>
  <c r="B304" i="20" s="1"/>
  <c r="B305" i="20" s="1"/>
  <c r="B306" i="20" s="1"/>
  <c r="B307" i="20" s="1"/>
  <c r="B308" i="20" s="1"/>
  <c r="B309" i="20" s="1"/>
  <c r="B310" i="20" s="1"/>
  <c r="B311" i="20" s="1"/>
  <c r="B312" i="20" s="1"/>
  <c r="B313" i="20" s="1"/>
  <c r="B314" i="20" s="1"/>
  <c r="B315" i="20" s="1"/>
  <c r="B316" i="20" s="1"/>
  <c r="B317" i="20" s="1"/>
  <c r="B318" i="20" s="1"/>
  <c r="B319" i="20" s="1"/>
  <c r="B320" i="20" s="1"/>
  <c r="B321" i="20" s="1"/>
  <c r="B322" i="20" s="1"/>
  <c r="B323" i="20" s="1"/>
  <c r="B324" i="20" s="1"/>
  <c r="B325" i="20" s="1"/>
  <c r="B326" i="20" s="1"/>
  <c r="B327" i="20" s="1"/>
  <c r="B328" i="20" s="1"/>
  <c r="B329" i="20" s="1"/>
  <c r="A27" i="20"/>
  <c r="A24" i="20"/>
  <c r="A21" i="20"/>
  <c r="A18" i="20"/>
  <c r="A15" i="20"/>
  <c r="L189" i="20" l="1"/>
  <c r="M189" i="20" s="1"/>
  <c r="H6" i="13"/>
  <c r="U189" i="20" s="1"/>
  <c r="K89" i="20"/>
  <c r="K109" i="20"/>
  <c r="K122" i="20"/>
  <c r="K130" i="20"/>
  <c r="J100" i="20"/>
  <c r="J128" i="20"/>
  <c r="N229" i="20"/>
  <c r="N217" i="20"/>
  <c r="N161" i="20"/>
  <c r="N233" i="20"/>
  <c r="N155" i="20"/>
  <c r="N221" i="20"/>
  <c r="N151" i="20"/>
  <c r="N225" i="20"/>
  <c r="K121" i="20"/>
  <c r="K129" i="20"/>
  <c r="K145" i="20"/>
  <c r="J104" i="20"/>
  <c r="J80" i="20"/>
  <c r="K101" i="20"/>
  <c r="K78" i="20"/>
  <c r="K118" i="20"/>
  <c r="K138" i="20"/>
  <c r="J113" i="20"/>
  <c r="K81" i="20"/>
  <c r="J84" i="20"/>
  <c r="J105" i="20"/>
  <c r="J120" i="20"/>
  <c r="K93" i="20"/>
  <c r="K117" i="20"/>
  <c r="K125" i="20"/>
  <c r="K133" i="20"/>
  <c r="K137" i="20"/>
  <c r="J108" i="20"/>
  <c r="J112" i="20"/>
  <c r="J124" i="20"/>
  <c r="J132" i="20"/>
  <c r="J136" i="20"/>
  <c r="J140" i="20"/>
  <c r="K82" i="20"/>
  <c r="K94" i="20"/>
  <c r="K126" i="20"/>
  <c r="K134" i="20"/>
  <c r="K146" i="20"/>
  <c r="J93" i="20"/>
  <c r="J145" i="20"/>
  <c r="N49" i="20"/>
  <c r="J76" i="20"/>
  <c r="K77" i="20"/>
  <c r="K85" i="20"/>
  <c r="J96" i="20"/>
  <c r="K97" i="20"/>
  <c r="K105" i="20"/>
  <c r="K113" i="20"/>
  <c r="N166" i="20"/>
  <c r="D172" i="20"/>
  <c r="A172" i="20" s="1"/>
  <c r="D180" i="20"/>
  <c r="A180" i="20" s="1"/>
  <c r="E168" i="20"/>
  <c r="K180" i="20"/>
  <c r="J168" i="20"/>
  <c r="J184" i="20"/>
  <c r="D169" i="20"/>
  <c r="A169" i="20" s="1"/>
  <c r="J161" i="20"/>
  <c r="K172" i="20"/>
  <c r="J188" i="20"/>
  <c r="D176" i="20"/>
  <c r="A176" i="20" s="1"/>
  <c r="D184" i="20"/>
  <c r="A184" i="20" s="1"/>
  <c r="E176" i="20"/>
  <c r="K168" i="20"/>
  <c r="K184" i="20"/>
  <c r="K188" i="20"/>
  <c r="J164" i="20"/>
  <c r="J172" i="20"/>
  <c r="J176" i="20"/>
  <c r="J180" i="20"/>
  <c r="K160" i="20"/>
  <c r="J173" i="20"/>
  <c r="J177" i="20"/>
  <c r="J181" i="20"/>
  <c r="J156" i="20"/>
  <c r="K161" i="20"/>
  <c r="J165" i="20"/>
  <c r="K177" i="20"/>
  <c r="E185" i="20"/>
  <c r="J157" i="20"/>
  <c r="J185" i="20"/>
  <c r="J169" i="20"/>
  <c r="K165" i="20"/>
  <c r="K169" i="20"/>
  <c r="K185" i="20"/>
  <c r="K181" i="20"/>
  <c r="E177" i="20"/>
  <c r="E181" i="20"/>
  <c r="E173" i="20"/>
  <c r="D158" i="20"/>
  <c r="A158" i="20" s="1"/>
  <c r="D166" i="20"/>
  <c r="A166" i="20" s="1"/>
  <c r="D181" i="20"/>
  <c r="A181" i="20" s="1"/>
  <c r="D185" i="20"/>
  <c r="A185" i="20" s="1"/>
  <c r="D178" i="20"/>
  <c r="A178" i="20" s="1"/>
  <c r="J77" i="20"/>
  <c r="J89" i="20"/>
  <c r="J117" i="20"/>
  <c r="J129" i="20"/>
  <c r="J133" i="20"/>
  <c r="J137" i="20"/>
  <c r="J85" i="20"/>
  <c r="J125" i="20"/>
  <c r="E137" i="20"/>
  <c r="E85" i="20"/>
  <c r="E93" i="20"/>
  <c r="E102" i="20"/>
  <c r="E77" i="20"/>
  <c r="E113" i="20"/>
  <c r="D81" i="20"/>
  <c r="A81" i="20" s="1"/>
  <c r="A89" i="20"/>
  <c r="D97" i="20"/>
  <c r="A97" i="20" s="1"/>
  <c r="D113" i="20"/>
  <c r="A113" i="20" s="1"/>
  <c r="D125" i="20"/>
  <c r="A125" i="20" s="1"/>
  <c r="A129" i="20"/>
  <c r="D141" i="20"/>
  <c r="A141" i="20" s="1"/>
  <c r="A145" i="20"/>
  <c r="A93" i="20"/>
  <c r="A109" i="20"/>
  <c r="A133" i="20"/>
  <c r="D77" i="20"/>
  <c r="A77" i="20" s="1"/>
  <c r="A85" i="20"/>
  <c r="A101" i="20"/>
  <c r="D121" i="20"/>
  <c r="A121" i="20" s="1"/>
  <c r="D137" i="20"/>
  <c r="A137" i="20" s="1"/>
  <c r="A117" i="20"/>
  <c r="D105" i="20"/>
  <c r="A105" i="20" s="1"/>
  <c r="K86" i="20"/>
  <c r="K90" i="20"/>
  <c r="K98" i="20"/>
  <c r="K102" i="20"/>
  <c r="K106" i="20"/>
  <c r="K110" i="20"/>
  <c r="K114" i="20"/>
  <c r="A159" i="20"/>
  <c r="A167" i="20"/>
  <c r="N328" i="20"/>
  <c r="N287" i="20"/>
  <c r="N286" i="20"/>
  <c r="N285" i="20"/>
  <c r="N284" i="20"/>
  <c r="N283" i="20"/>
  <c r="N282" i="20"/>
  <c r="N281" i="20"/>
  <c r="N280" i="20"/>
  <c r="N279" i="20"/>
  <c r="N278" i="20"/>
  <c r="N277" i="20"/>
  <c r="N276" i="20"/>
  <c r="N275" i="20"/>
  <c r="N274" i="20"/>
  <c r="N273" i="20"/>
  <c r="N272" i="20"/>
  <c r="N271" i="20"/>
  <c r="N270" i="20"/>
  <c r="N269" i="20"/>
  <c r="N268" i="20"/>
  <c r="N267" i="20"/>
  <c r="N266" i="20"/>
  <c r="N265" i="20"/>
  <c r="N264" i="20"/>
  <c r="N263" i="20"/>
  <c r="N262" i="20"/>
  <c r="N261" i="20"/>
  <c r="N260" i="20"/>
  <c r="N259" i="20"/>
  <c r="N258" i="20"/>
  <c r="N257" i="20"/>
  <c r="N256" i="20"/>
  <c r="N255" i="20"/>
  <c r="N254" i="20"/>
  <c r="N253" i="20"/>
  <c r="N252" i="20"/>
  <c r="N251" i="20"/>
  <c r="N250" i="20"/>
  <c r="N249" i="20"/>
  <c r="N248" i="20"/>
  <c r="N247" i="20"/>
  <c r="N246" i="20"/>
  <c r="N245" i="20"/>
  <c r="N244" i="20"/>
  <c r="N243" i="20"/>
  <c r="N242" i="20"/>
  <c r="N241" i="20"/>
  <c r="N240" i="20"/>
  <c r="N239" i="20"/>
  <c r="N238" i="20"/>
  <c r="N237" i="20"/>
  <c r="N236" i="20"/>
  <c r="N235" i="20"/>
  <c r="N234" i="20"/>
  <c r="N288" i="20"/>
  <c r="N320" i="20"/>
  <c r="N319" i="20"/>
  <c r="N318" i="20"/>
  <c r="N317" i="20"/>
  <c r="N316" i="20"/>
  <c r="N315" i="20"/>
  <c r="N314" i="20"/>
  <c r="N313" i="20"/>
  <c r="N312" i="20"/>
  <c r="N311" i="20"/>
  <c r="N310" i="20"/>
  <c r="N309" i="20"/>
  <c r="N308" i="20"/>
  <c r="N307" i="20"/>
  <c r="N306" i="20"/>
  <c r="N305" i="20"/>
  <c r="N304" i="20"/>
  <c r="N303" i="20"/>
  <c r="N302" i="20"/>
  <c r="N301" i="20"/>
  <c r="N300" i="20"/>
  <c r="N299" i="20"/>
  <c r="N298" i="20"/>
  <c r="N297" i="20"/>
  <c r="N296" i="20"/>
  <c r="N295" i="20"/>
  <c r="N294" i="20"/>
  <c r="N293" i="20"/>
  <c r="N292" i="20"/>
  <c r="N291" i="20"/>
  <c r="N290" i="20"/>
  <c r="N289" i="20"/>
  <c r="N214" i="20"/>
  <c r="N213" i="20"/>
  <c r="N212" i="20"/>
  <c r="N211" i="20"/>
  <c r="N210" i="20"/>
  <c r="N209" i="20"/>
  <c r="N208" i="20"/>
  <c r="N207" i="20"/>
  <c r="N206" i="20"/>
  <c r="N205" i="20"/>
  <c r="N204" i="20"/>
  <c r="N203" i="20"/>
  <c r="N202" i="20"/>
  <c r="N201" i="20"/>
  <c r="N200" i="20"/>
  <c r="N199" i="20"/>
  <c r="N198" i="20"/>
  <c r="N197" i="20"/>
  <c r="N196" i="20"/>
  <c r="N195" i="20"/>
  <c r="N194" i="20"/>
  <c r="N193" i="20"/>
  <c r="N192" i="20"/>
  <c r="N191" i="20"/>
  <c r="N190" i="20"/>
  <c r="N189" i="20"/>
  <c r="N188" i="20"/>
  <c r="N187" i="20"/>
  <c r="N186" i="20"/>
  <c r="N185" i="20"/>
  <c r="N184" i="20"/>
  <c r="N183" i="20"/>
  <c r="N182" i="20"/>
  <c r="N181" i="20"/>
  <c r="N180" i="20"/>
  <c r="N179" i="20"/>
  <c r="N178" i="20"/>
  <c r="N177" i="20"/>
  <c r="N176" i="20"/>
  <c r="N175" i="20"/>
  <c r="N174" i="20"/>
  <c r="N173" i="20"/>
  <c r="N172" i="20"/>
  <c r="N171" i="20"/>
  <c r="N170" i="20"/>
  <c r="N169" i="20"/>
  <c r="N168" i="20"/>
  <c r="N164" i="20"/>
  <c r="N160" i="20"/>
  <c r="N156" i="20"/>
  <c r="N50" i="20"/>
  <c r="N51" i="20"/>
  <c r="N52" i="20"/>
  <c r="N5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N79" i="20"/>
  <c r="N80" i="20"/>
  <c r="N81" i="20"/>
  <c r="N82" i="20"/>
  <c r="N83" i="20"/>
  <c r="N84" i="20"/>
  <c r="N85" i="20"/>
  <c r="N86" i="20"/>
  <c r="N87" i="20"/>
  <c r="N8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114" i="20"/>
  <c r="N115" i="20"/>
  <c r="N116" i="20"/>
  <c r="N117" i="20"/>
  <c r="N118" i="20"/>
  <c r="N119" i="20"/>
  <c r="N120" i="20"/>
  <c r="N121" i="20"/>
  <c r="N122" i="20"/>
  <c r="N123" i="20"/>
  <c r="N124" i="20"/>
  <c r="N125" i="20"/>
  <c r="N126" i="20"/>
  <c r="N127" i="20"/>
  <c r="N128" i="20"/>
  <c r="N129" i="20"/>
  <c r="N130" i="20"/>
  <c r="N131" i="20"/>
  <c r="N132" i="20"/>
  <c r="N133" i="20"/>
  <c r="N134" i="20"/>
  <c r="N135" i="20"/>
  <c r="N136" i="20"/>
  <c r="N137" i="20"/>
  <c r="N138" i="20"/>
  <c r="N139" i="20"/>
  <c r="N140" i="20"/>
  <c r="N141" i="20"/>
  <c r="N142" i="20"/>
  <c r="N143" i="20"/>
  <c r="N144" i="20"/>
  <c r="N145" i="20"/>
  <c r="N146" i="20"/>
  <c r="N147" i="20"/>
  <c r="A170" i="20"/>
  <c r="N152" i="20"/>
  <c r="N157" i="20"/>
  <c r="N162" i="20"/>
  <c r="N167" i="20"/>
  <c r="N216" i="20"/>
  <c r="N220" i="20"/>
  <c r="N224" i="20"/>
  <c r="N228" i="20"/>
  <c r="N232" i="20"/>
  <c r="N327" i="20"/>
  <c r="A79" i="20"/>
  <c r="A83" i="20"/>
  <c r="A87" i="20"/>
  <c r="A91" i="20"/>
  <c r="A95" i="20"/>
  <c r="A99" i="20"/>
  <c r="A103" i="20"/>
  <c r="A107" i="20"/>
  <c r="A111" i="20"/>
  <c r="A119" i="20"/>
  <c r="A123" i="20"/>
  <c r="A127" i="20"/>
  <c r="A131" i="20"/>
  <c r="A135" i="20"/>
  <c r="A139" i="20"/>
  <c r="N148" i="20"/>
  <c r="N149" i="20"/>
  <c r="N153" i="20"/>
  <c r="N158" i="20"/>
  <c r="N163" i="20"/>
  <c r="A171" i="20"/>
  <c r="N215" i="20"/>
  <c r="N219" i="20"/>
  <c r="N223" i="20"/>
  <c r="N227" i="20"/>
  <c r="N231" i="20"/>
  <c r="N323" i="20"/>
  <c r="N324" i="20"/>
  <c r="N325" i="20"/>
  <c r="N326" i="20"/>
  <c r="N150" i="20"/>
  <c r="N154" i="20"/>
  <c r="N159" i="20"/>
  <c r="N165" i="20"/>
  <c r="N218" i="20"/>
  <c r="N222" i="20"/>
  <c r="N226" i="20"/>
  <c r="N230" i="20"/>
  <c r="N321" i="20"/>
  <c r="N322" i="20"/>
  <c r="A175" i="20"/>
  <c r="A179" i="20"/>
  <c r="A183" i="20"/>
  <c r="A187" i="20"/>
  <c r="A156" i="20"/>
  <c r="A160" i="20"/>
  <c r="A164" i="20"/>
  <c r="A168" i="20"/>
  <c r="C145" i="13" l="1"/>
  <c r="C144" i="13"/>
  <c r="C143" i="13"/>
  <c r="C142" i="13"/>
  <c r="C141" i="13"/>
  <c r="C140" i="13"/>
  <c r="C139" i="13"/>
  <c r="C138" i="13"/>
  <c r="C137" i="13"/>
  <c r="C136" i="13"/>
  <c r="C135" i="13"/>
  <c r="C134" i="13"/>
  <c r="C133" i="13"/>
  <c r="C132" i="13"/>
  <c r="C131" i="13"/>
  <c r="C130" i="13"/>
  <c r="C129" i="13"/>
  <c r="C128" i="13"/>
  <c r="C127" i="13"/>
  <c r="C126" i="13"/>
  <c r="C125" i="13"/>
  <c r="C124" i="13"/>
  <c r="C123" i="13"/>
  <c r="C122" i="13"/>
  <c r="C121" i="13"/>
  <c r="C120" i="13"/>
  <c r="C119" i="13"/>
  <c r="C118" i="13"/>
  <c r="C117" i="13"/>
  <c r="C116" i="13"/>
  <c r="C115" i="13"/>
  <c r="C114" i="13"/>
  <c r="C113" i="13"/>
  <c r="C112" i="13"/>
  <c r="C111" i="13"/>
  <c r="C110" i="13"/>
  <c r="C109" i="13"/>
  <c r="C108" i="13"/>
  <c r="C107" i="13"/>
  <c r="C105" i="13"/>
  <c r="C106" i="13"/>
  <c r="H161" i="20" l="1"/>
  <c r="F161" i="20" s="1"/>
  <c r="H169" i="20"/>
  <c r="F169" i="20" s="1"/>
  <c r="H177" i="20"/>
  <c r="F177" i="20" s="1"/>
  <c r="H181" i="20"/>
  <c r="F181" i="20" s="1"/>
  <c r="H158" i="20"/>
  <c r="F158" i="20" s="1"/>
  <c r="H166" i="20"/>
  <c r="F166" i="20" s="1"/>
  <c r="H170" i="20"/>
  <c r="F170" i="20" s="1"/>
  <c r="H178" i="20"/>
  <c r="F178" i="20" s="1"/>
  <c r="H182" i="20"/>
  <c r="F182" i="20" s="1"/>
  <c r="H186" i="20"/>
  <c r="F186" i="20" s="1"/>
  <c r="H159" i="20"/>
  <c r="F159" i="20" s="1"/>
  <c r="H163" i="20"/>
  <c r="F163" i="20" s="1"/>
  <c r="H167" i="20"/>
  <c r="F167" i="20" s="1"/>
  <c r="H171" i="20"/>
  <c r="F171" i="20" s="1"/>
  <c r="H175" i="20"/>
  <c r="F175" i="20" s="1"/>
  <c r="H179" i="20"/>
  <c r="F179" i="20" s="1"/>
  <c r="H183" i="20"/>
  <c r="F183" i="20" s="1"/>
  <c r="H187" i="20"/>
  <c r="F187" i="20" s="1"/>
  <c r="H165" i="20"/>
  <c r="F165" i="20" s="1"/>
  <c r="H173" i="20"/>
  <c r="F173" i="20" s="1"/>
  <c r="H185" i="20"/>
  <c r="F185" i="20" s="1"/>
  <c r="H162" i="20"/>
  <c r="F162" i="20" s="1"/>
  <c r="H174" i="20"/>
  <c r="F174" i="20" s="1"/>
  <c r="H160" i="20"/>
  <c r="F160" i="20" s="1"/>
  <c r="H164" i="20"/>
  <c r="F164" i="20" s="1"/>
  <c r="H168" i="20"/>
  <c r="F168" i="20" s="1"/>
  <c r="H172" i="20"/>
  <c r="F172" i="20" s="1"/>
  <c r="H176" i="20"/>
  <c r="F176" i="20" s="1"/>
  <c r="H180" i="20"/>
  <c r="F180" i="20" s="1"/>
  <c r="H184" i="20"/>
  <c r="F184" i="20" s="1"/>
  <c r="H188" i="20"/>
  <c r="F188" i="20" s="1"/>
  <c r="H156" i="20"/>
  <c r="F156" i="20" s="1"/>
  <c r="H157" i="20"/>
  <c r="F157" i="20" s="1"/>
  <c r="H151" i="20"/>
  <c r="F151" i="20" s="1"/>
  <c r="H155" i="20"/>
  <c r="F155" i="20" s="1"/>
  <c r="H150" i="20"/>
  <c r="F150" i="20" s="1"/>
  <c r="H152" i="20"/>
  <c r="F152" i="20" s="1"/>
  <c r="H154" i="20"/>
  <c r="F154" i="20" s="1"/>
  <c r="H153" i="20"/>
  <c r="F153" i="20" s="1"/>
  <c r="H149" i="20"/>
  <c r="F149" i="20" s="1"/>
  <c r="H148" i="20"/>
  <c r="F148" i="20" s="1"/>
  <c r="C104" i="13" l="1"/>
  <c r="C103" i="13"/>
  <c r="C102" i="13"/>
  <c r="C101" i="13"/>
  <c r="C100" i="13"/>
  <c r="C99" i="13"/>
  <c r="C98" i="13"/>
  <c r="C97" i="13"/>
  <c r="C96" i="13"/>
  <c r="C95" i="13"/>
  <c r="C94" i="13"/>
  <c r="C93" i="13"/>
  <c r="C92" i="13"/>
  <c r="C91" i="13"/>
  <c r="C90" i="13"/>
  <c r="C89" i="13"/>
  <c r="C88" i="13"/>
  <c r="C87" i="13"/>
  <c r="C86" i="13"/>
  <c r="C85" i="13"/>
  <c r="C84" i="13"/>
  <c r="C83" i="13"/>
  <c r="C82" i="13"/>
  <c r="C81" i="13"/>
  <c r="C80" i="13"/>
  <c r="C79" i="13"/>
  <c r="C78" i="13"/>
  <c r="C77" i="13"/>
  <c r="C76" i="13"/>
  <c r="C75" i="13"/>
  <c r="C74"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J105" i="13"/>
  <c r="H105" i="13" s="1"/>
  <c r="I105" i="13"/>
  <c r="J104" i="13"/>
  <c r="H104" i="13" s="1"/>
  <c r="I104" i="13"/>
  <c r="J103" i="13"/>
  <c r="H103" i="13" s="1"/>
  <c r="I103" i="13"/>
  <c r="J102" i="13"/>
  <c r="H102" i="13" s="1"/>
  <c r="I102" i="13"/>
  <c r="J101" i="13"/>
  <c r="H101" i="13" s="1"/>
  <c r="I101" i="13"/>
  <c r="J100" i="13"/>
  <c r="H100" i="13" s="1"/>
  <c r="I100" i="13"/>
  <c r="J99" i="13"/>
  <c r="I99" i="13"/>
  <c r="J98" i="13"/>
  <c r="H98" i="13" s="1"/>
  <c r="I98" i="13"/>
  <c r="J97" i="13"/>
  <c r="H97" i="13" s="1"/>
  <c r="J96" i="13"/>
  <c r="J95" i="13"/>
  <c r="J94" i="13"/>
  <c r="J93" i="13"/>
  <c r="H93" i="13" s="1"/>
  <c r="J92" i="13"/>
  <c r="H92" i="13" s="1"/>
  <c r="J91" i="13"/>
  <c r="J90" i="13"/>
  <c r="H90" i="13" s="1"/>
  <c r="J89" i="13"/>
  <c r="H89" i="13" s="1"/>
  <c r="J88" i="13"/>
  <c r="H88" i="13" s="1"/>
  <c r="J87" i="13"/>
  <c r="J86" i="13"/>
  <c r="H86" i="13" s="1"/>
  <c r="J85" i="13"/>
  <c r="H85" i="13" s="1"/>
  <c r="J84" i="13"/>
  <c r="H84" i="13" s="1"/>
  <c r="J83" i="13"/>
  <c r="J82" i="13"/>
  <c r="H82" i="13" s="1"/>
  <c r="J81" i="13"/>
  <c r="H81" i="13" s="1"/>
  <c r="J80" i="13"/>
  <c r="H80" i="13" s="1"/>
  <c r="J79" i="13"/>
  <c r="J78" i="13"/>
  <c r="H78" i="13" s="1"/>
  <c r="J77" i="13"/>
  <c r="H77" i="13" s="1"/>
  <c r="J76" i="13"/>
  <c r="J75" i="13"/>
  <c r="H75" i="13" s="1"/>
  <c r="J74" i="13"/>
  <c r="J73" i="13"/>
  <c r="H73" i="13" s="1"/>
  <c r="J71" i="13"/>
  <c r="H71" i="13" s="1"/>
  <c r="J70" i="13"/>
  <c r="H70" i="13" s="1"/>
  <c r="J69" i="13"/>
  <c r="H69" i="13" s="1"/>
  <c r="I69" i="13"/>
  <c r="J68" i="13"/>
  <c r="H68" i="13" s="1"/>
  <c r="I68" i="13"/>
  <c r="J67" i="13"/>
  <c r="H67" i="13" s="1"/>
  <c r="I67" i="13"/>
  <c r="J66" i="13"/>
  <c r="H66" i="13" s="1"/>
  <c r="I66" i="13"/>
  <c r="J65" i="13"/>
  <c r="H65" i="13" s="1"/>
  <c r="I65" i="13"/>
  <c r="J64" i="13"/>
  <c r="H64" i="13" s="1"/>
  <c r="I64" i="13"/>
  <c r="J63" i="13"/>
  <c r="H63" i="13" s="1"/>
  <c r="I63" i="13"/>
  <c r="J62" i="13"/>
  <c r="H62" i="13" s="1"/>
  <c r="I62" i="13"/>
  <c r="J61" i="13"/>
  <c r="H61" i="13" s="1"/>
  <c r="I61" i="13"/>
  <c r="J60" i="13"/>
  <c r="H60" i="13" s="1"/>
  <c r="I60" i="13"/>
  <c r="J59" i="13"/>
  <c r="H59" i="13" s="1"/>
  <c r="I59" i="13"/>
  <c r="J58" i="13"/>
  <c r="H58" i="13" s="1"/>
  <c r="I58" i="13"/>
  <c r="J57" i="13"/>
  <c r="H57" i="13" s="1"/>
  <c r="I57" i="13"/>
  <c r="J56" i="13"/>
  <c r="H56" i="13" s="1"/>
  <c r="I56" i="13"/>
  <c r="J55" i="13"/>
  <c r="H55" i="13" s="1"/>
  <c r="I55" i="13"/>
  <c r="J54" i="13"/>
  <c r="H54" i="13" s="1"/>
  <c r="I54" i="13"/>
  <c r="J53" i="13"/>
  <c r="H53" i="13" s="1"/>
  <c r="I53" i="13"/>
  <c r="J52" i="13"/>
  <c r="H52" i="13" s="1"/>
  <c r="I52" i="13"/>
  <c r="J51" i="13"/>
  <c r="H51" i="13" s="1"/>
  <c r="I51" i="13"/>
  <c r="J50" i="13"/>
  <c r="H50" i="13" s="1"/>
  <c r="I50" i="13"/>
  <c r="J49" i="13"/>
  <c r="H49" i="13" s="1"/>
  <c r="I49" i="13"/>
  <c r="J48" i="13"/>
  <c r="H48" i="13" s="1"/>
  <c r="I48" i="13"/>
  <c r="J47" i="13"/>
  <c r="H47" i="13" s="1"/>
  <c r="I47" i="13"/>
  <c r="J46" i="13"/>
  <c r="H46" i="13" s="1"/>
  <c r="I46" i="13"/>
  <c r="J45" i="13"/>
  <c r="H45" i="13" s="1"/>
  <c r="I45" i="13"/>
  <c r="J44" i="13"/>
  <c r="H44" i="13" s="1"/>
  <c r="I44" i="13"/>
  <c r="J43" i="13"/>
  <c r="H43" i="13" s="1"/>
  <c r="I43" i="13"/>
  <c r="J42" i="13"/>
  <c r="H42" i="13" s="1"/>
  <c r="I42" i="13"/>
  <c r="J41" i="13"/>
  <c r="H41" i="13" s="1"/>
  <c r="I41" i="13"/>
  <c r="J40" i="13"/>
  <c r="H40" i="13" s="1"/>
  <c r="I40" i="13"/>
  <c r="J39" i="13"/>
  <c r="H39" i="13" s="1"/>
  <c r="I39" i="13"/>
  <c r="J38" i="13"/>
  <c r="H38" i="13" s="1"/>
  <c r="I38" i="13"/>
  <c r="J37" i="13"/>
  <c r="H37" i="13" s="1"/>
  <c r="I37" i="13"/>
  <c r="J36" i="13"/>
  <c r="H36" i="13" s="1"/>
  <c r="I36" i="13"/>
  <c r="J35" i="13"/>
  <c r="H35" i="13" s="1"/>
  <c r="I35" i="13"/>
  <c r="J34" i="13"/>
  <c r="H34" i="13" s="1"/>
  <c r="J33" i="13"/>
  <c r="H33" i="13" s="1"/>
  <c r="J32" i="13"/>
  <c r="I32" i="13"/>
  <c r="J31" i="13"/>
  <c r="H31" i="13" s="1"/>
  <c r="J30" i="13"/>
  <c r="H30" i="13" s="1"/>
  <c r="J29" i="13"/>
  <c r="H29" i="13" s="1"/>
  <c r="J28" i="13"/>
  <c r="H28" i="13" s="1"/>
  <c r="J27" i="13"/>
  <c r="J26" i="13"/>
  <c r="J25" i="13"/>
  <c r="H25" i="13" s="1"/>
  <c r="I25" i="13"/>
  <c r="J24" i="13"/>
  <c r="H24" i="13" s="1"/>
  <c r="J23" i="13"/>
  <c r="J22" i="13"/>
  <c r="J21" i="13"/>
  <c r="H21" i="13" s="1"/>
  <c r="I21" i="13"/>
  <c r="J20" i="13"/>
  <c r="H20" i="13" s="1"/>
  <c r="J19" i="13"/>
  <c r="H19" i="13" s="1"/>
  <c r="J18" i="13"/>
  <c r="H18" i="13" s="1"/>
  <c r="J17" i="13"/>
  <c r="J16" i="13"/>
  <c r="H16" i="13" s="1"/>
  <c r="J15" i="13"/>
  <c r="H15" i="13" s="1"/>
  <c r="J14" i="13"/>
  <c r="H14" i="13" s="1"/>
  <c r="J13" i="13"/>
  <c r="H13" i="13" s="1"/>
  <c r="J12" i="13"/>
  <c r="H12" i="13" s="1"/>
  <c r="J11" i="13"/>
  <c r="H11" i="13" s="1"/>
  <c r="J10" i="13"/>
  <c r="H10" i="13" s="1"/>
  <c r="J9" i="13"/>
  <c r="J8" i="13"/>
  <c r="H8" i="13" s="1"/>
  <c r="U191" i="20" s="1"/>
  <c r="J7" i="13"/>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3" i="1"/>
  <c r="E74" i="1"/>
  <c r="E75" i="1"/>
  <c r="E76" i="1"/>
  <c r="E77" i="1"/>
  <c r="E78" i="1"/>
  <c r="E79" i="1"/>
  <c r="E80" i="1"/>
  <c r="I22" i="13"/>
  <c r="I23" i="13"/>
  <c r="I24" i="13"/>
  <c r="I26" i="13"/>
  <c r="I27" i="13"/>
  <c r="I28" i="13"/>
  <c r="I29" i="13"/>
  <c r="I30" i="13"/>
  <c r="I31" i="13"/>
  <c r="I33" i="13"/>
  <c r="I34" i="13"/>
  <c r="I70" i="13"/>
  <c r="I71" i="13"/>
  <c r="I72" i="13"/>
  <c r="I73" i="13"/>
  <c r="I74" i="13"/>
  <c r="I75" i="13"/>
  <c r="I76" i="13"/>
  <c r="I77" i="13"/>
  <c r="I78" i="13"/>
  <c r="I79" i="13"/>
  <c r="I80" i="13"/>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K29" i="13" l="1"/>
  <c r="L72" i="20" s="1"/>
  <c r="K73" i="13"/>
  <c r="K75" i="13"/>
  <c r="L118" i="20" s="1"/>
  <c r="M118" i="20" s="1"/>
  <c r="L270" i="20"/>
  <c r="A270" i="20" s="1"/>
  <c r="H87" i="13"/>
  <c r="U270" i="20" s="1"/>
  <c r="L257" i="20"/>
  <c r="M257" i="20" s="1"/>
  <c r="H74" i="13"/>
  <c r="F94" i="13"/>
  <c r="S277" i="20" s="1"/>
  <c r="H94" i="13"/>
  <c r="U277" i="20" s="1"/>
  <c r="H96" i="13"/>
  <c r="U279" i="20" s="1"/>
  <c r="L190" i="20"/>
  <c r="A190" i="20" s="1"/>
  <c r="H7" i="13"/>
  <c r="U190" i="20" s="1"/>
  <c r="L259" i="20"/>
  <c r="M259" i="20" s="1"/>
  <c r="H76" i="13"/>
  <c r="U259" i="20" s="1"/>
  <c r="L262" i="20"/>
  <c r="A262" i="20" s="1"/>
  <c r="H79" i="13"/>
  <c r="L266" i="20"/>
  <c r="M266" i="20" s="1"/>
  <c r="H83" i="13"/>
  <c r="U266" i="20" s="1"/>
  <c r="F42" i="13"/>
  <c r="L274" i="20"/>
  <c r="A274" i="20" s="1"/>
  <c r="H91" i="13"/>
  <c r="U274" i="20" s="1"/>
  <c r="L278" i="20"/>
  <c r="A278" i="20" s="1"/>
  <c r="H95" i="13"/>
  <c r="U278" i="20" s="1"/>
  <c r="L282" i="20"/>
  <c r="A282" i="20" s="1"/>
  <c r="H99" i="13"/>
  <c r="U282" i="20" s="1"/>
  <c r="K43" i="13"/>
  <c r="L86" i="20" s="1"/>
  <c r="M86" i="20" s="1"/>
  <c r="K45" i="13"/>
  <c r="L88" i="20" s="1"/>
  <c r="M88" i="20" s="1"/>
  <c r="K59" i="13"/>
  <c r="L102" i="20" s="1"/>
  <c r="M102" i="20" s="1"/>
  <c r="K21" i="13"/>
  <c r="L64" i="20" s="1"/>
  <c r="M64" i="20" s="1"/>
  <c r="K79" i="13"/>
  <c r="K71" i="13"/>
  <c r="K78" i="13"/>
  <c r="L121" i="20" s="1"/>
  <c r="M121" i="20" s="1"/>
  <c r="K57" i="13"/>
  <c r="L100" i="20" s="1"/>
  <c r="M100" i="20" s="1"/>
  <c r="U229" i="20"/>
  <c r="L229" i="20"/>
  <c r="U231" i="20"/>
  <c r="L231" i="20"/>
  <c r="U236" i="20"/>
  <c r="L236" i="20"/>
  <c r="U247" i="20"/>
  <c r="L247" i="20"/>
  <c r="U252" i="20"/>
  <c r="L252" i="20"/>
  <c r="F77" i="13"/>
  <c r="L260" i="20"/>
  <c r="L272" i="20"/>
  <c r="M278" i="20"/>
  <c r="H76" i="20"/>
  <c r="F76" i="20" s="1"/>
  <c r="H84" i="20"/>
  <c r="F84" i="20" s="1"/>
  <c r="H92" i="20"/>
  <c r="F92" i="20" s="1"/>
  <c r="H100" i="20"/>
  <c r="F100" i="20" s="1"/>
  <c r="H108" i="20"/>
  <c r="F108" i="20" s="1"/>
  <c r="H116" i="20"/>
  <c r="F116" i="20" s="1"/>
  <c r="H124" i="20"/>
  <c r="F124" i="20" s="1"/>
  <c r="H128" i="20"/>
  <c r="F128" i="20" s="1"/>
  <c r="H132" i="20"/>
  <c r="F132" i="20" s="1"/>
  <c r="H144" i="20"/>
  <c r="F144" i="20" s="1"/>
  <c r="K26" i="13"/>
  <c r="L69" i="20" s="1"/>
  <c r="M69" i="20" s="1"/>
  <c r="F34" i="13"/>
  <c r="L217" i="20"/>
  <c r="U221" i="20"/>
  <c r="L221" i="20"/>
  <c r="F43" i="13"/>
  <c r="L226" i="20"/>
  <c r="U235" i="20"/>
  <c r="L235" i="20"/>
  <c r="U241" i="20"/>
  <c r="L241" i="20"/>
  <c r="L263" i="20"/>
  <c r="L265" i="20"/>
  <c r="L275" i="20"/>
  <c r="U285" i="20"/>
  <c r="L285" i="20"/>
  <c r="H77" i="20"/>
  <c r="F77" i="20" s="1"/>
  <c r="H85" i="20"/>
  <c r="F85" i="20" s="1"/>
  <c r="H93" i="20"/>
  <c r="F93" i="20" s="1"/>
  <c r="H101" i="20"/>
  <c r="F101" i="20" s="1"/>
  <c r="H113" i="20"/>
  <c r="F113" i="20" s="1"/>
  <c r="H121" i="20"/>
  <c r="F121" i="20" s="1"/>
  <c r="H129" i="20"/>
  <c r="F129" i="20" s="1"/>
  <c r="H133" i="20"/>
  <c r="F133" i="20" s="1"/>
  <c r="H145" i="20"/>
  <c r="F145" i="20" s="1"/>
  <c r="L116" i="20"/>
  <c r="M116" i="20" s="1"/>
  <c r="K24" i="13"/>
  <c r="L67" i="20" s="1"/>
  <c r="M67" i="20" s="1"/>
  <c r="U225" i="20"/>
  <c r="L225" i="20"/>
  <c r="U232" i="20"/>
  <c r="L232" i="20"/>
  <c r="U233" i="20"/>
  <c r="L233" i="20"/>
  <c r="U238" i="20"/>
  <c r="L238" i="20"/>
  <c r="U239" i="20"/>
  <c r="L239" i="20"/>
  <c r="U240" i="20"/>
  <c r="L240" i="20"/>
  <c r="U245" i="20"/>
  <c r="L245" i="20"/>
  <c r="U246" i="20"/>
  <c r="L246" i="20"/>
  <c r="U248" i="20"/>
  <c r="L248" i="20"/>
  <c r="U250" i="20"/>
  <c r="L250" i="20"/>
  <c r="L256" i="20"/>
  <c r="M262" i="20"/>
  <c r="L264" i="20"/>
  <c r="L267" i="20"/>
  <c r="L271" i="20"/>
  <c r="L277" i="20"/>
  <c r="L284" i="20"/>
  <c r="H78" i="20"/>
  <c r="F78" i="20" s="1"/>
  <c r="H82" i="20"/>
  <c r="F82" i="20" s="1"/>
  <c r="H86" i="20"/>
  <c r="F86" i="20" s="1"/>
  <c r="H90" i="20"/>
  <c r="F90" i="20" s="1"/>
  <c r="H94" i="20"/>
  <c r="F94" i="20" s="1"/>
  <c r="H98" i="20"/>
  <c r="F98" i="20" s="1"/>
  <c r="H102" i="20"/>
  <c r="F102" i="20" s="1"/>
  <c r="H106" i="20"/>
  <c r="F106" i="20" s="1"/>
  <c r="H110" i="20"/>
  <c r="F110" i="20" s="1"/>
  <c r="H114" i="20"/>
  <c r="F114" i="20" s="1"/>
  <c r="H118" i="20"/>
  <c r="F118" i="20" s="1"/>
  <c r="H122" i="20"/>
  <c r="F122" i="20" s="1"/>
  <c r="H126" i="20"/>
  <c r="F126" i="20" s="1"/>
  <c r="H130" i="20"/>
  <c r="F130" i="20" s="1"/>
  <c r="H134" i="20"/>
  <c r="F134" i="20" s="1"/>
  <c r="H138" i="20"/>
  <c r="F138" i="20" s="1"/>
  <c r="H142" i="20"/>
  <c r="F142" i="20" s="1"/>
  <c r="H146" i="20"/>
  <c r="F146" i="20" s="1"/>
  <c r="L122" i="20"/>
  <c r="M122" i="20" s="1"/>
  <c r="F47" i="13"/>
  <c r="L230" i="20"/>
  <c r="F51" i="13"/>
  <c r="L234" i="20"/>
  <c r="L258" i="20"/>
  <c r="L280" i="20"/>
  <c r="U286" i="20"/>
  <c r="L286" i="20"/>
  <c r="H80" i="20"/>
  <c r="F80" i="20" s="1"/>
  <c r="H88" i="20"/>
  <c r="F88" i="20" s="1"/>
  <c r="H96" i="20"/>
  <c r="F96" i="20" s="1"/>
  <c r="H104" i="20"/>
  <c r="F104" i="20" s="1"/>
  <c r="H112" i="20"/>
  <c r="F112" i="20" s="1"/>
  <c r="H120" i="20"/>
  <c r="F120" i="20" s="1"/>
  <c r="H140" i="20"/>
  <c r="F140" i="20" s="1"/>
  <c r="K30" i="13"/>
  <c r="L73" i="20" s="1"/>
  <c r="M73" i="20" s="1"/>
  <c r="U219" i="20"/>
  <c r="L219" i="20"/>
  <c r="U223" i="20"/>
  <c r="L223" i="20"/>
  <c r="U228" i="20"/>
  <c r="L228" i="20"/>
  <c r="U251" i="20"/>
  <c r="L251" i="20"/>
  <c r="L268" i="20"/>
  <c r="L273" i="20"/>
  <c r="M282" i="20"/>
  <c r="H81" i="20"/>
  <c r="F81" i="20" s="1"/>
  <c r="H89" i="20"/>
  <c r="F89" i="20" s="1"/>
  <c r="H97" i="20"/>
  <c r="F97" i="20" s="1"/>
  <c r="H105" i="20"/>
  <c r="F105" i="20" s="1"/>
  <c r="H109" i="20"/>
  <c r="F109" i="20" s="1"/>
  <c r="H117" i="20"/>
  <c r="F117" i="20" s="1"/>
  <c r="H125" i="20"/>
  <c r="F125" i="20" s="1"/>
  <c r="H137" i="20"/>
  <c r="F137" i="20" s="1"/>
  <c r="H141" i="20"/>
  <c r="F141" i="20" s="1"/>
  <c r="K77" i="13"/>
  <c r="K80" i="13"/>
  <c r="U218" i="20"/>
  <c r="L218" i="20"/>
  <c r="U220" i="20"/>
  <c r="L220" i="20"/>
  <c r="U222" i="20"/>
  <c r="L222" i="20"/>
  <c r="U224" i="20"/>
  <c r="L224" i="20"/>
  <c r="U226" i="20"/>
  <c r="U227" i="20"/>
  <c r="L227" i="20"/>
  <c r="F52" i="13"/>
  <c r="U237" i="20"/>
  <c r="L237" i="20"/>
  <c r="F59" i="13"/>
  <c r="L242" i="20"/>
  <c r="U243" i="20"/>
  <c r="L243" i="20"/>
  <c r="U244" i="20"/>
  <c r="L244" i="20"/>
  <c r="U249" i="20"/>
  <c r="L249" i="20"/>
  <c r="U253" i="20"/>
  <c r="L253" i="20"/>
  <c r="L254" i="20"/>
  <c r="L261" i="20"/>
  <c r="U269" i="20"/>
  <c r="L269" i="20"/>
  <c r="L279" i="20"/>
  <c r="L281" i="20"/>
  <c r="L283" i="20"/>
  <c r="H79" i="20"/>
  <c r="F79" i="20" s="1"/>
  <c r="H83" i="20"/>
  <c r="F83" i="20" s="1"/>
  <c r="H87" i="20"/>
  <c r="F87" i="20" s="1"/>
  <c r="H91" i="20"/>
  <c r="F91" i="20" s="1"/>
  <c r="H95" i="20"/>
  <c r="F95" i="20" s="1"/>
  <c r="H99" i="20"/>
  <c r="F99" i="20" s="1"/>
  <c r="H103" i="20"/>
  <c r="F103" i="20" s="1"/>
  <c r="H107" i="20"/>
  <c r="F107" i="20" s="1"/>
  <c r="H111" i="20"/>
  <c r="F111" i="20" s="1"/>
  <c r="H115" i="20"/>
  <c r="F115" i="20" s="1"/>
  <c r="H119" i="20"/>
  <c r="F119" i="20" s="1"/>
  <c r="H123" i="20"/>
  <c r="F123" i="20" s="1"/>
  <c r="H127" i="20"/>
  <c r="F127" i="20" s="1"/>
  <c r="H131" i="20"/>
  <c r="F131" i="20" s="1"/>
  <c r="H135" i="20"/>
  <c r="F135" i="20" s="1"/>
  <c r="H139" i="20"/>
  <c r="F139" i="20" s="1"/>
  <c r="H143" i="20"/>
  <c r="F143" i="20" s="1"/>
  <c r="H147" i="20"/>
  <c r="F147" i="20" s="1"/>
  <c r="L276" i="20"/>
  <c r="H136" i="20"/>
  <c r="F136" i="20" s="1"/>
  <c r="U216" i="20"/>
  <c r="L216" i="20"/>
  <c r="E51" i="20"/>
  <c r="D52" i="20"/>
  <c r="J53" i="20"/>
  <c r="E55" i="20"/>
  <c r="D56" i="20"/>
  <c r="J57" i="20"/>
  <c r="K58" i="20"/>
  <c r="E59" i="20"/>
  <c r="D60" i="20"/>
  <c r="J61" i="20"/>
  <c r="K62" i="20"/>
  <c r="E63" i="20"/>
  <c r="D64" i="20"/>
  <c r="K65" i="20"/>
  <c r="E66" i="20"/>
  <c r="J68" i="20"/>
  <c r="E69" i="20"/>
  <c r="D70" i="20"/>
  <c r="J71" i="20"/>
  <c r="K72" i="20"/>
  <c r="E73" i="20"/>
  <c r="D74" i="20"/>
  <c r="J75" i="20"/>
  <c r="H52" i="20"/>
  <c r="F52" i="20" s="1"/>
  <c r="H56" i="20"/>
  <c r="F56" i="20" s="1"/>
  <c r="H60" i="20"/>
  <c r="F60" i="20" s="1"/>
  <c r="H64" i="20"/>
  <c r="F64" i="20" s="1"/>
  <c r="H68" i="20"/>
  <c r="F68" i="20" s="1"/>
  <c r="H72" i="20"/>
  <c r="F72" i="20" s="1"/>
  <c r="E52" i="20"/>
  <c r="D53" i="20"/>
  <c r="J54" i="20"/>
  <c r="K55" i="20"/>
  <c r="E56" i="20"/>
  <c r="D57" i="20"/>
  <c r="J58" i="20"/>
  <c r="K59" i="20"/>
  <c r="E60" i="20"/>
  <c r="D61" i="20"/>
  <c r="J62" i="20"/>
  <c r="K63" i="20"/>
  <c r="E64" i="20"/>
  <c r="J65" i="20"/>
  <c r="K66" i="20"/>
  <c r="E67" i="20"/>
  <c r="D68" i="20"/>
  <c r="K69" i="20"/>
  <c r="E70" i="20"/>
  <c r="D71" i="20"/>
  <c r="J72" i="20"/>
  <c r="K73" i="20"/>
  <c r="E74" i="20"/>
  <c r="D75" i="20"/>
  <c r="H53" i="20"/>
  <c r="F53" i="20" s="1"/>
  <c r="H57" i="20"/>
  <c r="F57" i="20" s="1"/>
  <c r="H61" i="20"/>
  <c r="F61" i="20" s="1"/>
  <c r="H65" i="20"/>
  <c r="F65" i="20" s="1"/>
  <c r="H69" i="20"/>
  <c r="F69" i="20" s="1"/>
  <c r="H73" i="20"/>
  <c r="F73" i="20" s="1"/>
  <c r="J51" i="20"/>
  <c r="E53" i="20"/>
  <c r="D54" i="20"/>
  <c r="J55" i="20"/>
  <c r="K56" i="20"/>
  <c r="E57" i="20"/>
  <c r="D58" i="20"/>
  <c r="J59" i="20"/>
  <c r="K60" i="20"/>
  <c r="E61" i="20"/>
  <c r="D62" i="20"/>
  <c r="J63" i="20"/>
  <c r="K64" i="20"/>
  <c r="D65" i="20"/>
  <c r="J66" i="20"/>
  <c r="K67" i="20"/>
  <c r="E68" i="20"/>
  <c r="J69" i="20"/>
  <c r="K70" i="20"/>
  <c r="E71" i="20"/>
  <c r="D72" i="20"/>
  <c r="A72" i="20" s="1"/>
  <c r="J73" i="20"/>
  <c r="K74" i="20"/>
  <c r="E75" i="20"/>
  <c r="H54" i="20"/>
  <c r="F54" i="20" s="1"/>
  <c r="H58" i="20"/>
  <c r="F58" i="20" s="1"/>
  <c r="H62" i="20"/>
  <c r="F62" i="20" s="1"/>
  <c r="H66" i="20"/>
  <c r="F66" i="20" s="1"/>
  <c r="H70" i="20"/>
  <c r="F70" i="20" s="1"/>
  <c r="H74" i="20"/>
  <c r="F74" i="20" s="1"/>
  <c r="D51" i="20"/>
  <c r="J52" i="20"/>
  <c r="E54" i="20"/>
  <c r="D55" i="20"/>
  <c r="J56" i="20"/>
  <c r="K57" i="20"/>
  <c r="E58" i="20"/>
  <c r="D59" i="20"/>
  <c r="J60" i="20"/>
  <c r="K61" i="20"/>
  <c r="E62" i="20"/>
  <c r="D63" i="20"/>
  <c r="J64" i="20"/>
  <c r="E65" i="20"/>
  <c r="D66" i="20"/>
  <c r="J67" i="20"/>
  <c r="K68" i="20"/>
  <c r="D69" i="20"/>
  <c r="J70" i="20"/>
  <c r="K71" i="20"/>
  <c r="E72" i="20"/>
  <c r="D73" i="20"/>
  <c r="J74" i="20"/>
  <c r="K75" i="20"/>
  <c r="H51" i="20"/>
  <c r="F51" i="20" s="1"/>
  <c r="H55" i="20"/>
  <c r="F55" i="20" s="1"/>
  <c r="H59" i="20"/>
  <c r="F59" i="20" s="1"/>
  <c r="H63" i="20"/>
  <c r="F63" i="20" s="1"/>
  <c r="H67" i="20"/>
  <c r="F67" i="20" s="1"/>
  <c r="H71" i="20"/>
  <c r="F71" i="20" s="1"/>
  <c r="H75" i="20"/>
  <c r="F75" i="20" s="1"/>
  <c r="L192" i="20"/>
  <c r="F13" i="13"/>
  <c r="L196" i="20"/>
  <c r="F31" i="13"/>
  <c r="L214" i="20"/>
  <c r="L193" i="20"/>
  <c r="U197" i="20"/>
  <c r="L197" i="20"/>
  <c r="L201" i="20"/>
  <c r="U204" i="20"/>
  <c r="L204" i="20"/>
  <c r="F28" i="13"/>
  <c r="L211" i="20"/>
  <c r="M72" i="20"/>
  <c r="L200" i="20"/>
  <c r="L210" i="20"/>
  <c r="K31" i="13"/>
  <c r="L74" i="20" s="1"/>
  <c r="K27" i="13"/>
  <c r="L70" i="20" s="1"/>
  <c r="F11" i="13"/>
  <c r="L194" i="20"/>
  <c r="U198" i="20"/>
  <c r="L198" i="20"/>
  <c r="U202" i="20"/>
  <c r="L202" i="20"/>
  <c r="F22" i="13"/>
  <c r="L205" i="20"/>
  <c r="U208" i="20"/>
  <c r="L208" i="20"/>
  <c r="U212" i="20"/>
  <c r="L212" i="20"/>
  <c r="L215" i="20"/>
  <c r="L207" i="20"/>
  <c r="F8" i="13"/>
  <c r="L191" i="20"/>
  <c r="F12" i="13"/>
  <c r="L195" i="20"/>
  <c r="F16" i="13"/>
  <c r="L199" i="20"/>
  <c r="U203" i="20"/>
  <c r="L203" i="20"/>
  <c r="F23" i="13"/>
  <c r="L206" i="20"/>
  <c r="F26" i="13"/>
  <c r="L209" i="20"/>
  <c r="M209" i="20" s="1"/>
  <c r="F30" i="13"/>
  <c r="L213" i="20"/>
  <c r="L287" i="20"/>
  <c r="J148" i="20"/>
  <c r="D148" i="20"/>
  <c r="K148" i="20"/>
  <c r="F105" i="13"/>
  <c r="L288" i="20"/>
  <c r="H50" i="20"/>
  <c r="F50" i="20" s="1"/>
  <c r="E50" i="20"/>
  <c r="D50" i="20"/>
  <c r="J50" i="20"/>
  <c r="M190" i="20"/>
  <c r="L255" i="20"/>
  <c r="E148" i="20"/>
  <c r="U196" i="20"/>
  <c r="U199" i="20"/>
  <c r="U214" i="20"/>
  <c r="F27" i="13"/>
  <c r="U234" i="20"/>
  <c r="F53" i="13"/>
  <c r="F85" i="13"/>
  <c r="S268" i="20" s="1"/>
  <c r="K25" i="13"/>
  <c r="L68" i="20" s="1"/>
  <c r="K48" i="13"/>
  <c r="L91" i="20" s="1"/>
  <c r="M91" i="20" s="1"/>
  <c r="F57" i="13"/>
  <c r="U268" i="20"/>
  <c r="K100" i="13"/>
  <c r="U287" i="20"/>
  <c r="K34" i="13"/>
  <c r="L77" i="20" s="1"/>
  <c r="M77" i="20" s="1"/>
  <c r="U217" i="20"/>
  <c r="K40" i="13"/>
  <c r="L83" i="20" s="1"/>
  <c r="M83" i="20" s="1"/>
  <c r="K51" i="13"/>
  <c r="L94" i="20" s="1"/>
  <c r="M94" i="20" s="1"/>
  <c r="K53" i="13"/>
  <c r="L96" i="20" s="1"/>
  <c r="M96" i="20" s="1"/>
  <c r="K60" i="13"/>
  <c r="L103" i="20" s="1"/>
  <c r="M103" i="20" s="1"/>
  <c r="F103" i="13"/>
  <c r="K28" i="13"/>
  <c r="L71" i="20" s="1"/>
  <c r="K23" i="13"/>
  <c r="L66" i="20" s="1"/>
  <c r="F39" i="13"/>
  <c r="K22" i="13"/>
  <c r="L65" i="20" s="1"/>
  <c r="F35" i="13"/>
  <c r="F38" i="13"/>
  <c r="F69" i="13"/>
  <c r="F96" i="13"/>
  <c r="U283" i="20"/>
  <c r="U195" i="20"/>
  <c r="F14" i="13"/>
  <c r="U211" i="20"/>
  <c r="K44" i="13"/>
  <c r="L87" i="20" s="1"/>
  <c r="M87" i="20" s="1"/>
  <c r="K46" i="13"/>
  <c r="L89" i="20" s="1"/>
  <c r="M89" i="20" s="1"/>
  <c r="K49" i="13"/>
  <c r="L92" i="20" s="1"/>
  <c r="M92" i="20" s="1"/>
  <c r="K54" i="13"/>
  <c r="L97" i="20" s="1"/>
  <c r="M97" i="20" s="1"/>
  <c r="K55" i="13"/>
  <c r="L98" i="20" s="1"/>
  <c r="M98" i="20" s="1"/>
  <c r="K56" i="13"/>
  <c r="L99" i="20" s="1"/>
  <c r="M99" i="20" s="1"/>
  <c r="U242" i="20"/>
  <c r="F60" i="13"/>
  <c r="F63" i="13"/>
  <c r="F78" i="13"/>
  <c r="S261" i="20" s="1"/>
  <c r="U263" i="20"/>
  <c r="F15" i="13"/>
  <c r="F19" i="13"/>
  <c r="U230" i="20"/>
  <c r="F55" i="13"/>
  <c r="F56" i="13"/>
  <c r="F81" i="13"/>
  <c r="F92" i="13"/>
  <c r="K32" i="13"/>
  <c r="L75" i="20" s="1"/>
  <c r="K35" i="13"/>
  <c r="L78" i="20" s="1"/>
  <c r="M78" i="20" s="1"/>
  <c r="K38" i="13"/>
  <c r="L81" i="20" s="1"/>
  <c r="M81" i="20" s="1"/>
  <c r="K39" i="13"/>
  <c r="L82" i="20" s="1"/>
  <c r="M82" i="20" s="1"/>
  <c r="K47" i="13"/>
  <c r="L90" i="20" s="1"/>
  <c r="M90" i="20" s="1"/>
  <c r="K52" i="13"/>
  <c r="L95" i="20" s="1"/>
  <c r="M95" i="20" s="1"/>
  <c r="F80" i="13"/>
  <c r="U264" i="20"/>
  <c r="F90" i="13"/>
  <c r="U275" i="20"/>
  <c r="F104" i="13"/>
  <c r="K58" i="13"/>
  <c r="L101" i="20" s="1"/>
  <c r="M101" i="20" s="1"/>
  <c r="K61" i="13"/>
  <c r="L104" i="20" s="1"/>
  <c r="M104" i="20" s="1"/>
  <c r="F71" i="13"/>
  <c r="S254" i="20" s="1"/>
  <c r="U256" i="20"/>
  <c r="U258" i="20"/>
  <c r="U260" i="20"/>
  <c r="F86" i="13"/>
  <c r="S269" i="20" s="1"/>
  <c r="U271" i="20"/>
  <c r="U280" i="20"/>
  <c r="K42" i="13"/>
  <c r="L85" i="20" s="1"/>
  <c r="M85" i="20" s="1"/>
  <c r="K50" i="13"/>
  <c r="L93" i="20" s="1"/>
  <c r="M93" i="20" s="1"/>
  <c r="F45" i="13"/>
  <c r="F46" i="13"/>
  <c r="F50" i="13"/>
  <c r="F61" i="13"/>
  <c r="F62" i="13"/>
  <c r="F65" i="13"/>
  <c r="F84" i="13"/>
  <c r="F89" i="13"/>
  <c r="S272" i="20" s="1"/>
  <c r="F98" i="13"/>
  <c r="U213" i="20"/>
  <c r="F44" i="13"/>
  <c r="F48" i="13"/>
  <c r="F49" i="13"/>
  <c r="F54" i="13"/>
  <c r="F58" i="13"/>
  <c r="K62" i="13"/>
  <c r="L105" i="20" s="1"/>
  <c r="M105" i="20" s="1"/>
  <c r="F67" i="13"/>
  <c r="F73" i="13"/>
  <c r="F75" i="13"/>
  <c r="F82" i="13"/>
  <c r="U267" i="20"/>
  <c r="F88" i="13"/>
  <c r="U272" i="20"/>
  <c r="K98" i="13"/>
  <c r="F100" i="13"/>
  <c r="S283" i="20" s="1"/>
  <c r="U284" i="20"/>
  <c r="K103" i="13"/>
  <c r="F24" i="13"/>
  <c r="U194" i="20"/>
  <c r="F20" i="13"/>
  <c r="F25" i="13"/>
  <c r="F33" i="13"/>
  <c r="F36" i="13"/>
  <c r="F41" i="13"/>
  <c r="K41" i="13"/>
  <c r="L84" i="20" s="1"/>
  <c r="M84" i="20" s="1"/>
  <c r="F83" i="13"/>
  <c r="S266" i="20" s="1"/>
  <c r="G86" i="13"/>
  <c r="F29" i="13"/>
  <c r="K33" i="13"/>
  <c r="L76" i="20" s="1"/>
  <c r="M76" i="20" s="1"/>
  <c r="F37" i="13"/>
  <c r="K37" i="13"/>
  <c r="L80" i="20" s="1"/>
  <c r="M80" i="20" s="1"/>
  <c r="F21" i="13"/>
  <c r="F32" i="13"/>
  <c r="K36" i="13"/>
  <c r="L79" i="20" s="1"/>
  <c r="M79" i="20" s="1"/>
  <c r="F40" i="13"/>
  <c r="U262" i="20"/>
  <c r="F79" i="13"/>
  <c r="S262" i="20" s="1"/>
  <c r="F95" i="13"/>
  <c r="S278" i="20" s="1"/>
  <c r="F99" i="13"/>
  <c r="S282" i="20" s="1"/>
  <c r="F91" i="13"/>
  <c r="S274" i="20" s="1"/>
  <c r="F87" i="13"/>
  <c r="S270" i="20" s="1"/>
  <c r="U254" i="20"/>
  <c r="U257" i="20"/>
  <c r="U261" i="20"/>
  <c r="U265" i="20"/>
  <c r="U273" i="20"/>
  <c r="U281" i="20"/>
  <c r="K101" i="13"/>
  <c r="K102" i="13"/>
  <c r="K63" i="13"/>
  <c r="L106" i="20" s="1"/>
  <c r="M106" i="20" s="1"/>
  <c r="K65" i="13"/>
  <c r="L108" i="20" s="1"/>
  <c r="M108" i="20" s="1"/>
  <c r="K67" i="13"/>
  <c r="L110" i="20" s="1"/>
  <c r="M110" i="20" s="1"/>
  <c r="K69" i="13"/>
  <c r="L112" i="20" s="1"/>
  <c r="M112" i="20" s="1"/>
  <c r="G96" i="13"/>
  <c r="F102" i="13"/>
  <c r="S285" i="20" s="1"/>
  <c r="F97" i="13"/>
  <c r="S280" i="20" s="1"/>
  <c r="K99" i="13"/>
  <c r="F101" i="13"/>
  <c r="S284" i="20" s="1"/>
  <c r="K104" i="13"/>
  <c r="K105" i="13"/>
  <c r="U288" i="20" s="1"/>
  <c r="H49" i="20"/>
  <c r="F49" i="20" s="1"/>
  <c r="F64" i="13"/>
  <c r="F68" i="13"/>
  <c r="F74" i="13"/>
  <c r="S257" i="20" s="1"/>
  <c r="F66" i="13"/>
  <c r="F70" i="13"/>
  <c r="F72" i="13"/>
  <c r="S255" i="20" s="1"/>
  <c r="F76" i="13"/>
  <c r="S259" i="20" s="1"/>
  <c r="K64" i="13"/>
  <c r="L107" i="20" s="1"/>
  <c r="M107" i="20" s="1"/>
  <c r="K66" i="13"/>
  <c r="L109" i="20" s="1"/>
  <c r="M109" i="20" s="1"/>
  <c r="K68" i="13"/>
  <c r="L111" i="20" s="1"/>
  <c r="M111" i="20" s="1"/>
  <c r="K70" i="13"/>
  <c r="L113" i="20" s="1"/>
  <c r="M113" i="20" s="1"/>
  <c r="K72" i="13"/>
  <c r="K74" i="13"/>
  <c r="K76" i="13"/>
  <c r="E81" i="1"/>
  <c r="E82" i="1"/>
  <c r="E83" i="1"/>
  <c r="E84" i="1"/>
  <c r="E85" i="1"/>
  <c r="E86" i="1"/>
  <c r="E87" i="1"/>
  <c r="E88" i="1"/>
  <c r="E89" i="1"/>
  <c r="E90" i="1"/>
  <c r="E91" i="1"/>
  <c r="E92" i="1"/>
  <c r="E93" i="1"/>
  <c r="E94" i="1"/>
  <c r="E95" i="1"/>
  <c r="E96" i="1"/>
  <c r="E97" i="1"/>
  <c r="E98" i="1"/>
  <c r="E99" i="1"/>
  <c r="E100" i="1"/>
  <c r="E101" i="1"/>
  <c r="E102" i="1"/>
  <c r="E103" i="1"/>
  <c r="H23" i="4"/>
  <c r="H22" i="4"/>
  <c r="H21" i="4"/>
  <c r="H20" i="4"/>
  <c r="R38" i="2"/>
  <c r="R22" i="2"/>
  <c r="J144" i="13"/>
  <c r="J125" i="13"/>
  <c r="J126" i="13"/>
  <c r="J127" i="13"/>
  <c r="J128" i="13"/>
  <c r="J129" i="13"/>
  <c r="J130" i="13"/>
  <c r="J131" i="13"/>
  <c r="J132" i="13"/>
  <c r="J133" i="13"/>
  <c r="J134" i="13"/>
  <c r="J135" i="13"/>
  <c r="J136" i="13"/>
  <c r="J137" i="13"/>
  <c r="J138" i="13"/>
  <c r="J139" i="13"/>
  <c r="J140" i="13"/>
  <c r="J141" i="13"/>
  <c r="J142" i="13"/>
  <c r="J143" i="13"/>
  <c r="J120" i="13"/>
  <c r="J121" i="13"/>
  <c r="J122" i="13"/>
  <c r="J123" i="13"/>
  <c r="J124" i="13"/>
  <c r="H19" i="2"/>
  <c r="H20" i="2"/>
  <c r="I120" i="13" s="1"/>
  <c r="H21" i="2"/>
  <c r="I121" i="13" s="1"/>
  <c r="H22" i="2"/>
  <c r="I122" i="13" s="1"/>
  <c r="H23" i="2"/>
  <c r="I123" i="13" s="1"/>
  <c r="H24" i="2"/>
  <c r="I124" i="13" s="1"/>
  <c r="H25" i="2"/>
  <c r="I125" i="13" s="1"/>
  <c r="H26" i="2"/>
  <c r="I126" i="13" s="1"/>
  <c r="H27" i="2"/>
  <c r="I127" i="13" s="1"/>
  <c r="H28" i="2"/>
  <c r="I128" i="13" s="1"/>
  <c r="H29" i="2"/>
  <c r="I129" i="13" s="1"/>
  <c r="H30" i="2"/>
  <c r="I130" i="13" s="1"/>
  <c r="H31" i="2"/>
  <c r="I131" i="13" s="1"/>
  <c r="H32" i="2"/>
  <c r="I132" i="13" s="1"/>
  <c r="H33" i="2"/>
  <c r="I133" i="13" s="1"/>
  <c r="H34" i="2"/>
  <c r="I134" i="13" s="1"/>
  <c r="H35" i="2"/>
  <c r="I135" i="13" s="1"/>
  <c r="H36" i="2"/>
  <c r="I136" i="13" s="1"/>
  <c r="H37" i="2"/>
  <c r="I137" i="13" s="1"/>
  <c r="H38" i="2"/>
  <c r="I138" i="13" s="1"/>
  <c r="H39" i="2"/>
  <c r="I139" i="13" s="1"/>
  <c r="H40" i="2"/>
  <c r="I140" i="13" s="1"/>
  <c r="H41" i="2"/>
  <c r="I141" i="13" s="1"/>
  <c r="H42" i="2"/>
  <c r="I142" i="13" s="1"/>
  <c r="H43" i="2"/>
  <c r="I143" i="13" s="1"/>
  <c r="H44" i="2"/>
  <c r="I144" i="13" s="1"/>
  <c r="M270" i="20" l="1"/>
  <c r="M274" i="20"/>
  <c r="G94" i="13"/>
  <c r="R26" i="2"/>
  <c r="R42" i="2"/>
  <c r="R30" i="2"/>
  <c r="R34" i="2"/>
  <c r="L321" i="20"/>
  <c r="M321" i="20" s="1"/>
  <c r="H138" i="13"/>
  <c r="L309" i="20"/>
  <c r="H126" i="13"/>
  <c r="U309" i="20" s="1"/>
  <c r="L304" i="20"/>
  <c r="A304" i="20" s="1"/>
  <c r="H121" i="13"/>
  <c r="L324" i="20"/>
  <c r="H141" i="13"/>
  <c r="U324" i="20" s="1"/>
  <c r="L320" i="20"/>
  <c r="M320" i="20" s="1"/>
  <c r="H137" i="13"/>
  <c r="L316" i="20"/>
  <c r="H133" i="13"/>
  <c r="U316" i="20" s="1"/>
  <c r="L312" i="20"/>
  <c r="A312" i="20" s="1"/>
  <c r="H129" i="13"/>
  <c r="L308" i="20"/>
  <c r="H125" i="13"/>
  <c r="U308" i="20" s="1"/>
  <c r="L305" i="20"/>
  <c r="M305" i="20" s="1"/>
  <c r="H122" i="13"/>
  <c r="L317" i="20"/>
  <c r="H134" i="13"/>
  <c r="U317" i="20" s="1"/>
  <c r="L307" i="20"/>
  <c r="M307" i="20" s="1"/>
  <c r="H124" i="13"/>
  <c r="L303" i="20"/>
  <c r="H120" i="13"/>
  <c r="U303" i="20" s="1"/>
  <c r="L323" i="20"/>
  <c r="M323" i="20" s="1"/>
  <c r="H140" i="13"/>
  <c r="L319" i="20"/>
  <c r="H136" i="13"/>
  <c r="U319" i="20" s="1"/>
  <c r="L315" i="20"/>
  <c r="M315" i="20" s="1"/>
  <c r="H132" i="13"/>
  <c r="L311" i="20"/>
  <c r="H128" i="13"/>
  <c r="U311" i="20" s="1"/>
  <c r="L327" i="20"/>
  <c r="A327" i="20" s="1"/>
  <c r="H144" i="13"/>
  <c r="L325" i="20"/>
  <c r="H142" i="13"/>
  <c r="U325" i="20" s="1"/>
  <c r="L313" i="20"/>
  <c r="A313" i="20" s="1"/>
  <c r="H130" i="13"/>
  <c r="L306" i="20"/>
  <c r="H123" i="13"/>
  <c r="U306" i="20" s="1"/>
  <c r="L326" i="20"/>
  <c r="M326" i="20" s="1"/>
  <c r="H143" i="13"/>
  <c r="L322" i="20"/>
  <c r="H139" i="13"/>
  <c r="U322" i="20" s="1"/>
  <c r="L318" i="20"/>
  <c r="M318" i="20" s="1"/>
  <c r="H135" i="13"/>
  <c r="L314" i="20"/>
  <c r="H131" i="13"/>
  <c r="U314" i="20" s="1"/>
  <c r="L310" i="20"/>
  <c r="M310" i="20" s="1"/>
  <c r="H127" i="13"/>
  <c r="A257" i="20"/>
  <c r="A259" i="20"/>
  <c r="G66" i="13"/>
  <c r="S249" i="20"/>
  <c r="G32" i="13"/>
  <c r="S215" i="20"/>
  <c r="G36" i="13"/>
  <c r="S219" i="20"/>
  <c r="G73" i="13"/>
  <c r="S256" i="20"/>
  <c r="G65" i="13"/>
  <c r="S248" i="20"/>
  <c r="G46" i="13"/>
  <c r="S229" i="20"/>
  <c r="G92" i="13"/>
  <c r="S275" i="20"/>
  <c r="G69" i="13"/>
  <c r="S252" i="20"/>
  <c r="G103" i="13"/>
  <c r="S286" i="20"/>
  <c r="G27" i="13"/>
  <c r="S210" i="20"/>
  <c r="G59" i="13"/>
  <c r="S242" i="20"/>
  <c r="G42" i="13"/>
  <c r="S225" i="20"/>
  <c r="G78" i="13"/>
  <c r="G29" i="13"/>
  <c r="S212" i="20"/>
  <c r="G67" i="13"/>
  <c r="S250" i="20"/>
  <c r="G81" i="13"/>
  <c r="S264" i="20"/>
  <c r="G39" i="13"/>
  <c r="S222" i="20"/>
  <c r="G22" i="13"/>
  <c r="S205" i="20"/>
  <c r="G47" i="13"/>
  <c r="S230" i="20"/>
  <c r="H26" i="13"/>
  <c r="U209" i="20" s="1"/>
  <c r="G25" i="13"/>
  <c r="S208" i="20"/>
  <c r="G82" i="13"/>
  <c r="S265" i="20"/>
  <c r="G48" i="13"/>
  <c r="S231" i="20"/>
  <c r="G61" i="13"/>
  <c r="S244" i="20"/>
  <c r="S273" i="20"/>
  <c r="G56" i="13"/>
  <c r="S239" i="20"/>
  <c r="G15" i="13"/>
  <c r="S198" i="20"/>
  <c r="G60" i="13"/>
  <c r="S243" i="20"/>
  <c r="G35" i="13"/>
  <c r="S218" i="20"/>
  <c r="G57" i="13"/>
  <c r="S240" i="20"/>
  <c r="G53" i="13"/>
  <c r="S236" i="20"/>
  <c r="G30" i="13"/>
  <c r="S213" i="20"/>
  <c r="G23" i="13"/>
  <c r="S206" i="20"/>
  <c r="G16" i="13"/>
  <c r="S199" i="20"/>
  <c r="G8" i="13"/>
  <c r="S191" i="20"/>
  <c r="G28" i="13"/>
  <c r="S211" i="20"/>
  <c r="G31" i="13"/>
  <c r="S214" i="20"/>
  <c r="A64" i="20"/>
  <c r="A266" i="20"/>
  <c r="G77" i="13"/>
  <c r="S260" i="20"/>
  <c r="H23" i="13"/>
  <c r="U206" i="20" s="1"/>
  <c r="H32" i="13"/>
  <c r="U215" i="20" s="1"/>
  <c r="H27" i="13"/>
  <c r="U210" i="20" s="1"/>
  <c r="G64" i="13"/>
  <c r="S247" i="20"/>
  <c r="G88" i="13"/>
  <c r="S271" i="20"/>
  <c r="G54" i="13"/>
  <c r="S237" i="20"/>
  <c r="G104" i="13"/>
  <c r="S287" i="20"/>
  <c r="G80" i="13"/>
  <c r="S263" i="20"/>
  <c r="G26" i="13"/>
  <c r="S209" i="20"/>
  <c r="G12" i="13"/>
  <c r="S195" i="20"/>
  <c r="G13" i="13"/>
  <c r="S196" i="20"/>
  <c r="G21" i="13"/>
  <c r="S204" i="20"/>
  <c r="G33" i="13"/>
  <c r="S216" i="20"/>
  <c r="G24" i="13"/>
  <c r="S207" i="20"/>
  <c r="G49" i="13"/>
  <c r="S232" i="20"/>
  <c r="G98" i="13"/>
  <c r="S281" i="20"/>
  <c r="G62" i="13"/>
  <c r="S245" i="20"/>
  <c r="G45" i="13"/>
  <c r="S228" i="20"/>
  <c r="G19" i="13"/>
  <c r="S202" i="20"/>
  <c r="G63" i="13"/>
  <c r="S246" i="20"/>
  <c r="G38" i="13"/>
  <c r="S221" i="20"/>
  <c r="G100" i="13"/>
  <c r="G40" i="13"/>
  <c r="S223" i="20"/>
  <c r="G70" i="13"/>
  <c r="S253" i="20"/>
  <c r="G68" i="13"/>
  <c r="S251" i="20"/>
  <c r="G85" i="13"/>
  <c r="G71" i="13"/>
  <c r="G37" i="13"/>
  <c r="S220" i="20"/>
  <c r="G41" i="13"/>
  <c r="S224" i="20"/>
  <c r="G20" i="13"/>
  <c r="S203" i="20"/>
  <c r="S258" i="20"/>
  <c r="G58" i="13"/>
  <c r="S241" i="20"/>
  <c r="G44" i="13"/>
  <c r="S227" i="20"/>
  <c r="G84" i="13"/>
  <c r="S267" i="20"/>
  <c r="G50" i="13"/>
  <c r="S233" i="20"/>
  <c r="G55" i="13"/>
  <c r="S238" i="20"/>
  <c r="G14" i="13"/>
  <c r="S197" i="20"/>
  <c r="S279" i="20"/>
  <c r="G105" i="13"/>
  <c r="S288" i="20"/>
  <c r="G11" i="13"/>
  <c r="S194" i="20"/>
  <c r="A73" i="20"/>
  <c r="A69" i="20"/>
  <c r="A67" i="20"/>
  <c r="G52" i="13"/>
  <c r="S235" i="20"/>
  <c r="G51" i="13"/>
  <c r="S234" i="20"/>
  <c r="G43" i="13"/>
  <c r="S226" i="20"/>
  <c r="G34" i="13"/>
  <c r="S217" i="20"/>
  <c r="H22" i="13"/>
  <c r="U205" i="20" s="1"/>
  <c r="L114" i="20"/>
  <c r="M114" i="20" s="1"/>
  <c r="G75" i="13"/>
  <c r="U207" i="20"/>
  <c r="L117" i="20"/>
  <c r="M117" i="20" s="1"/>
  <c r="M253" i="20"/>
  <c r="A253" i="20"/>
  <c r="M244" i="20"/>
  <c r="A244" i="20"/>
  <c r="M242" i="20"/>
  <c r="A242" i="20"/>
  <c r="M228" i="20"/>
  <c r="A228" i="20"/>
  <c r="M234" i="20"/>
  <c r="A234" i="20"/>
  <c r="M252" i="20"/>
  <c r="A252" i="20"/>
  <c r="M236" i="20"/>
  <c r="A236" i="20"/>
  <c r="L146" i="20"/>
  <c r="M146" i="20" s="1"/>
  <c r="L143" i="20"/>
  <c r="M143" i="20" s="1"/>
  <c r="M216" i="20"/>
  <c r="A216" i="20"/>
  <c r="M224" i="20"/>
  <c r="A224" i="20"/>
  <c r="L123" i="20"/>
  <c r="M123" i="20" s="1"/>
  <c r="M277" i="20"/>
  <c r="A277" i="20"/>
  <c r="M267" i="20"/>
  <c r="A267" i="20"/>
  <c r="M256" i="20"/>
  <c r="A256" i="20"/>
  <c r="A248" i="20"/>
  <c r="M248" i="20"/>
  <c r="M245" i="20"/>
  <c r="A245" i="20"/>
  <c r="M239" i="20"/>
  <c r="A239" i="20"/>
  <c r="M233" i="20"/>
  <c r="A233" i="20"/>
  <c r="M225" i="20"/>
  <c r="A225" i="20"/>
  <c r="M275" i="20"/>
  <c r="A275" i="20"/>
  <c r="M263" i="20"/>
  <c r="A263" i="20"/>
  <c r="M241" i="20"/>
  <c r="A241" i="20"/>
  <c r="M226" i="20"/>
  <c r="A226" i="20"/>
  <c r="M217" i="20"/>
  <c r="A217" i="20"/>
  <c r="L144" i="20"/>
  <c r="M144" i="20" s="1"/>
  <c r="G90" i="13"/>
  <c r="M283" i="20"/>
  <c r="A283" i="20"/>
  <c r="M279" i="20"/>
  <c r="A279" i="20"/>
  <c r="M269" i="20"/>
  <c r="A269" i="20"/>
  <c r="M254" i="20"/>
  <c r="A254" i="20"/>
  <c r="M249" i="20"/>
  <c r="A249" i="20"/>
  <c r="M243" i="20"/>
  <c r="A243" i="20"/>
  <c r="M237" i="20"/>
  <c r="A237" i="20"/>
  <c r="M227" i="20"/>
  <c r="A227" i="20"/>
  <c r="L120" i="20"/>
  <c r="M120" i="20" s="1"/>
  <c r="M273" i="20"/>
  <c r="A273" i="20"/>
  <c r="M251" i="20"/>
  <c r="A251" i="20"/>
  <c r="M223" i="20"/>
  <c r="A223" i="20"/>
  <c r="M280" i="20"/>
  <c r="A280" i="20"/>
  <c r="M258" i="20"/>
  <c r="A258" i="20"/>
  <c r="M230" i="20"/>
  <c r="A230" i="20"/>
  <c r="M272" i="20"/>
  <c r="A272" i="20"/>
  <c r="M260" i="20"/>
  <c r="A260" i="20"/>
  <c r="M247" i="20"/>
  <c r="A247" i="20"/>
  <c r="M231" i="20"/>
  <c r="A231" i="20"/>
  <c r="L141" i="20"/>
  <c r="M141" i="20" s="1"/>
  <c r="M281" i="20"/>
  <c r="A281" i="20"/>
  <c r="M261" i="20"/>
  <c r="A261" i="20"/>
  <c r="M268" i="20"/>
  <c r="A268" i="20"/>
  <c r="M219" i="20"/>
  <c r="A219" i="20"/>
  <c r="M286" i="20"/>
  <c r="A286" i="20"/>
  <c r="M229" i="20"/>
  <c r="A229" i="20"/>
  <c r="L142" i="20"/>
  <c r="M142" i="20" s="1"/>
  <c r="L145" i="20"/>
  <c r="M145" i="20" s="1"/>
  <c r="M220" i="20"/>
  <c r="A220" i="20"/>
  <c r="L119" i="20"/>
  <c r="M119" i="20" s="1"/>
  <c r="M222" i="20"/>
  <c r="A222" i="20"/>
  <c r="M218" i="20"/>
  <c r="A218" i="20"/>
  <c r="M284" i="20"/>
  <c r="A284" i="20"/>
  <c r="M271" i="20"/>
  <c r="A271" i="20"/>
  <c r="M264" i="20"/>
  <c r="A264" i="20"/>
  <c r="M250" i="20"/>
  <c r="A250" i="20"/>
  <c r="M246" i="20"/>
  <c r="A246" i="20"/>
  <c r="M240" i="20"/>
  <c r="A240" i="20"/>
  <c r="M238" i="20"/>
  <c r="A238" i="20"/>
  <c r="M232" i="20"/>
  <c r="A232" i="20"/>
  <c r="M285" i="20"/>
  <c r="A285" i="20"/>
  <c r="M265" i="20"/>
  <c r="A265" i="20"/>
  <c r="M235" i="20"/>
  <c r="A235" i="20"/>
  <c r="M221" i="20"/>
  <c r="A221" i="20"/>
  <c r="M304" i="20"/>
  <c r="M311" i="20"/>
  <c r="A311" i="20"/>
  <c r="M303" i="20"/>
  <c r="A303" i="20"/>
  <c r="R23" i="2"/>
  <c r="R27" i="2"/>
  <c r="R31" i="2"/>
  <c r="R39" i="2"/>
  <c r="R43" i="2"/>
  <c r="M306" i="20"/>
  <c r="A306" i="20"/>
  <c r="A326" i="20"/>
  <c r="A324" i="20"/>
  <c r="M324" i="20"/>
  <c r="M322" i="20"/>
  <c r="A322" i="20"/>
  <c r="A318" i="20"/>
  <c r="M316" i="20"/>
  <c r="A316" i="20"/>
  <c r="M314" i="20"/>
  <c r="A314" i="20"/>
  <c r="A310" i="20"/>
  <c r="M308" i="20"/>
  <c r="A308" i="20"/>
  <c r="R20" i="2"/>
  <c r="R24" i="2"/>
  <c r="R28" i="2"/>
  <c r="R32" i="2"/>
  <c r="R36" i="2"/>
  <c r="R40" i="2"/>
  <c r="R44" i="2"/>
  <c r="M325" i="20"/>
  <c r="A325" i="20"/>
  <c r="A323" i="20"/>
  <c r="M319" i="20"/>
  <c r="A319" i="20"/>
  <c r="M317" i="20"/>
  <c r="A317" i="20"/>
  <c r="M313" i="20"/>
  <c r="M309" i="20"/>
  <c r="A309" i="20"/>
  <c r="M327" i="20"/>
  <c r="K130" i="13"/>
  <c r="A307" i="20"/>
  <c r="R35" i="2"/>
  <c r="R21" i="2"/>
  <c r="R25" i="2"/>
  <c r="R29" i="2"/>
  <c r="R33" i="2"/>
  <c r="R37" i="2"/>
  <c r="R41" i="2"/>
  <c r="A276" i="20"/>
  <c r="M276" i="20"/>
  <c r="A65" i="20"/>
  <c r="M65" i="20"/>
  <c r="A209" i="20"/>
  <c r="M205" i="20"/>
  <c r="A205" i="20"/>
  <c r="M198" i="20"/>
  <c r="A198" i="20"/>
  <c r="M200" i="20"/>
  <c r="A200" i="20"/>
  <c r="M201" i="20"/>
  <c r="A201" i="20"/>
  <c r="M196" i="20"/>
  <c r="A196" i="20"/>
  <c r="M74" i="20"/>
  <c r="A74" i="20"/>
  <c r="M203" i="20"/>
  <c r="A203" i="20"/>
  <c r="M195" i="20"/>
  <c r="A195" i="20"/>
  <c r="M207" i="20"/>
  <c r="A207" i="20"/>
  <c r="M212" i="20"/>
  <c r="A212" i="20"/>
  <c r="M70" i="20"/>
  <c r="A70" i="20"/>
  <c r="M211" i="20"/>
  <c r="A211" i="20"/>
  <c r="M193" i="20"/>
  <c r="A193" i="20"/>
  <c r="M75" i="20"/>
  <c r="A75" i="20"/>
  <c r="M66" i="20"/>
  <c r="A66" i="20"/>
  <c r="M213" i="20"/>
  <c r="A213" i="20"/>
  <c r="M206" i="20"/>
  <c r="A206" i="20"/>
  <c r="M199" i="20"/>
  <c r="A199" i="20"/>
  <c r="M191" i="20"/>
  <c r="A191" i="20"/>
  <c r="M215" i="20"/>
  <c r="A215" i="20"/>
  <c r="M208" i="20"/>
  <c r="A208" i="20"/>
  <c r="M202" i="20"/>
  <c r="A202" i="20"/>
  <c r="M194" i="20"/>
  <c r="A194" i="20"/>
  <c r="M210" i="20"/>
  <c r="A210" i="20"/>
  <c r="M204" i="20"/>
  <c r="A204" i="20"/>
  <c r="M197" i="20"/>
  <c r="A197" i="20"/>
  <c r="M214" i="20"/>
  <c r="A214" i="20"/>
  <c r="M192" i="20"/>
  <c r="A192" i="20"/>
  <c r="A68" i="20"/>
  <c r="M68" i="20"/>
  <c r="M71" i="20"/>
  <c r="A71" i="20"/>
  <c r="M287" i="20"/>
  <c r="A287" i="20"/>
  <c r="L147" i="20"/>
  <c r="M288" i="20"/>
  <c r="A288" i="20"/>
  <c r="M255" i="20"/>
  <c r="A255" i="20"/>
  <c r="L115" i="20"/>
  <c r="L148" i="20"/>
  <c r="G89" i="13"/>
  <c r="G91" i="13"/>
  <c r="G99" i="13"/>
  <c r="G79" i="13"/>
  <c r="G83" i="13"/>
  <c r="G76" i="13"/>
  <c r="G97" i="13"/>
  <c r="G74" i="13"/>
  <c r="G101" i="13"/>
  <c r="G102" i="13"/>
  <c r="G87" i="13"/>
  <c r="G95" i="13"/>
  <c r="G72" i="13"/>
  <c r="F140" i="13"/>
  <c r="S323" i="20" s="1"/>
  <c r="F128" i="13"/>
  <c r="S311" i="20" s="1"/>
  <c r="F142" i="13"/>
  <c r="S325" i="20" s="1"/>
  <c r="F138" i="13"/>
  <c r="S321" i="20" s="1"/>
  <c r="F136" i="13"/>
  <c r="S319" i="20" s="1"/>
  <c r="F134" i="13"/>
  <c r="S317" i="20" s="1"/>
  <c r="F132" i="13"/>
  <c r="S315" i="20" s="1"/>
  <c r="U313" i="20"/>
  <c r="F126" i="13"/>
  <c r="S309" i="20" s="1"/>
  <c r="U327" i="20"/>
  <c r="K144" i="13"/>
  <c r="U326" i="20"/>
  <c r="F141" i="13"/>
  <c r="S324" i="20" s="1"/>
  <c r="F139" i="13"/>
  <c r="S322" i="20" s="1"/>
  <c r="F137" i="13"/>
  <c r="S320" i="20" s="1"/>
  <c r="F135" i="13"/>
  <c r="S318" i="20" s="1"/>
  <c r="F133" i="13"/>
  <c r="S316" i="20" s="1"/>
  <c r="F131" i="13"/>
  <c r="S314" i="20" s="1"/>
  <c r="F129" i="13"/>
  <c r="S312" i="20" s="1"/>
  <c r="F127" i="13"/>
  <c r="S310" i="20" s="1"/>
  <c r="F124" i="13"/>
  <c r="F122" i="13"/>
  <c r="F123" i="13"/>
  <c r="F121" i="13"/>
  <c r="K129" i="13"/>
  <c r="K128" i="13"/>
  <c r="K140" i="13"/>
  <c r="K143" i="13"/>
  <c r="K127" i="13"/>
  <c r="K131" i="13"/>
  <c r="K123" i="13"/>
  <c r="L166" i="20" s="1"/>
  <c r="M166" i="20" s="1"/>
  <c r="F144" i="13"/>
  <c r="S327" i="20" s="1"/>
  <c r="K142" i="13"/>
  <c r="U307" i="20"/>
  <c r="K138" i="13"/>
  <c r="K135" i="13"/>
  <c r="U318" i="20"/>
  <c r="K133" i="13"/>
  <c r="U323" i="20"/>
  <c r="U320" i="20"/>
  <c r="U315" i="20"/>
  <c r="U312" i="20"/>
  <c r="U310" i="20"/>
  <c r="F125" i="13"/>
  <c r="S308" i="20" s="1"/>
  <c r="F143" i="13"/>
  <c r="S326" i="20" s="1"/>
  <c r="U305" i="20"/>
  <c r="K126" i="13"/>
  <c r="K125" i="13"/>
  <c r="K124" i="13"/>
  <c r="L167" i="20" s="1"/>
  <c r="M167" i="20" s="1"/>
  <c r="U321" i="20"/>
  <c r="K137" i="13"/>
  <c r="K132" i="13"/>
  <c r="K141" i="13"/>
  <c r="K136" i="13"/>
  <c r="K139" i="13"/>
  <c r="K134" i="13"/>
  <c r="F130" i="13"/>
  <c r="S313" i="20" s="1"/>
  <c r="K121" i="13"/>
  <c r="L164" i="20" s="1"/>
  <c r="M164" i="20" s="1"/>
  <c r="K120" i="13"/>
  <c r="L163" i="20" s="1"/>
  <c r="F120" i="13"/>
  <c r="K122" i="13"/>
  <c r="L165" i="20" s="1"/>
  <c r="M165" i="20" s="1"/>
  <c r="U304" i="20"/>
  <c r="D126" i="1"/>
  <c r="D121" i="1"/>
  <c r="A305" i="20" l="1"/>
  <c r="A315" i="20"/>
  <c r="A321" i="20"/>
  <c r="M312" i="20"/>
  <c r="A320" i="20"/>
  <c r="G121" i="13"/>
  <c r="S304" i="20"/>
  <c r="G124" i="13"/>
  <c r="S307" i="20"/>
  <c r="G123" i="13"/>
  <c r="S306" i="20"/>
  <c r="G120" i="13"/>
  <c r="S303" i="20"/>
  <c r="G122" i="13"/>
  <c r="S305" i="20"/>
  <c r="U255" i="20"/>
  <c r="L182" i="20"/>
  <c r="M182" i="20" s="1"/>
  <c r="L184" i="20"/>
  <c r="M184" i="20" s="1"/>
  <c r="L176" i="20"/>
  <c r="M176" i="20" s="1"/>
  <c r="L174" i="20"/>
  <c r="M174" i="20" s="1"/>
  <c r="L187" i="20"/>
  <c r="M187" i="20" s="1"/>
  <c r="L175" i="20"/>
  <c r="M175" i="20" s="1"/>
  <c r="L168" i="20"/>
  <c r="M168" i="20" s="1"/>
  <c r="L185" i="20"/>
  <c r="M185" i="20" s="1"/>
  <c r="L170" i="20"/>
  <c r="M170" i="20" s="1"/>
  <c r="L172" i="20"/>
  <c r="M172" i="20" s="1"/>
  <c r="L173" i="20"/>
  <c r="M173" i="20" s="1"/>
  <c r="A163" i="20"/>
  <c r="M163" i="20"/>
  <c r="L180" i="20"/>
  <c r="M180" i="20" s="1"/>
  <c r="L169" i="20"/>
  <c r="M169" i="20" s="1"/>
  <c r="L178" i="20"/>
  <c r="M178" i="20" s="1"/>
  <c r="L186" i="20"/>
  <c r="M186" i="20" s="1"/>
  <c r="L171" i="20"/>
  <c r="M171" i="20" s="1"/>
  <c r="L177" i="20"/>
  <c r="M177" i="20" s="1"/>
  <c r="L179" i="20"/>
  <c r="M179" i="20" s="1"/>
  <c r="L181" i="20"/>
  <c r="M181" i="20" s="1"/>
  <c r="L183" i="20"/>
  <c r="M183" i="20" s="1"/>
  <c r="M147" i="20"/>
  <c r="A147" i="20"/>
  <c r="M115" i="20"/>
  <c r="A115" i="20"/>
  <c r="M148" i="20"/>
  <c r="A148" i="20"/>
  <c r="G143" i="13"/>
  <c r="G129" i="13"/>
  <c r="G133" i="13"/>
  <c r="G137" i="13"/>
  <c r="G134" i="13"/>
  <c r="G138" i="13"/>
  <c r="G127" i="13"/>
  <c r="G131" i="13"/>
  <c r="G135" i="13"/>
  <c r="G139" i="13"/>
  <c r="G141" i="13"/>
  <c r="G125" i="13"/>
  <c r="G144" i="13"/>
  <c r="G128" i="13"/>
  <c r="G130" i="13"/>
  <c r="G126" i="13"/>
  <c r="G132" i="13"/>
  <c r="G136" i="13"/>
  <c r="G142" i="13"/>
  <c r="G140" i="13"/>
  <c r="N28" i="10"/>
  <c r="N29" i="10"/>
  <c r="N27" i="10"/>
  <c r="G30" i="10"/>
  <c r="N10" i="10"/>
  <c r="N11" i="10"/>
  <c r="N12" i="10"/>
  <c r="N9" i="10"/>
  <c r="G11" i="10"/>
  <c r="H18" i="4"/>
  <c r="P7" i="2" l="1"/>
  <c r="P8" i="2"/>
  <c r="P9" i="2"/>
  <c r="P10" i="2"/>
  <c r="P11" i="2"/>
  <c r="P12" i="2"/>
  <c r="P13" i="2"/>
  <c r="P14" i="2"/>
  <c r="P15" i="2"/>
  <c r="P16" i="2"/>
  <c r="P17" i="2"/>
  <c r="P18" i="2"/>
  <c r="P19" i="2"/>
  <c r="P45" i="2"/>
  <c r="P6" i="2"/>
  <c r="O12" i="1"/>
  <c r="O13" i="1"/>
  <c r="O14" i="1"/>
  <c r="O15" i="1"/>
  <c r="O16" i="1"/>
  <c r="O17" i="1"/>
  <c r="O18" i="1"/>
  <c r="O19" i="1"/>
  <c r="O20" i="1"/>
  <c r="O81" i="1"/>
  <c r="O82" i="1"/>
  <c r="O83" i="1"/>
  <c r="O84" i="1"/>
  <c r="O85" i="1"/>
  <c r="O86" i="1"/>
  <c r="O87" i="1"/>
  <c r="O88" i="1"/>
  <c r="O89" i="1"/>
  <c r="O90" i="1"/>
  <c r="O91" i="1"/>
  <c r="O92" i="1"/>
  <c r="O93" i="1"/>
  <c r="O94" i="1"/>
  <c r="O95" i="1"/>
  <c r="O96" i="1"/>
  <c r="O97" i="1"/>
  <c r="O98" i="1"/>
  <c r="O99" i="1"/>
  <c r="O100" i="1"/>
  <c r="O101" i="1"/>
  <c r="O102" i="1"/>
  <c r="O103" i="1"/>
  <c r="O104" i="1"/>
  <c r="O105" i="1"/>
  <c r="O6" i="1"/>
  <c r="O7" i="1"/>
  <c r="O8" i="1"/>
  <c r="O9" i="1"/>
  <c r="O10" i="1"/>
  <c r="O11" i="1"/>
  <c r="P7" i="1" l="1"/>
  <c r="P6" i="1"/>
  <c r="P8" i="1"/>
  <c r="P9" i="1"/>
  <c r="P10" i="1"/>
  <c r="P11" i="1"/>
  <c r="P12" i="1"/>
  <c r="P13" i="1"/>
  <c r="P14" i="1"/>
  <c r="P15" i="1"/>
  <c r="P16" i="1"/>
  <c r="P17" i="1"/>
  <c r="P18" i="1"/>
  <c r="P19" i="1"/>
  <c r="P20" i="1"/>
  <c r="P81" i="1"/>
  <c r="P82" i="1"/>
  <c r="P83" i="1"/>
  <c r="P84" i="1"/>
  <c r="P85" i="1"/>
  <c r="P86" i="1"/>
  <c r="P87" i="1"/>
  <c r="P88" i="1"/>
  <c r="P89" i="1"/>
  <c r="P90" i="1"/>
  <c r="P91" i="1"/>
  <c r="P92" i="1"/>
  <c r="P93" i="1"/>
  <c r="P94" i="1"/>
  <c r="P95" i="1"/>
  <c r="P96" i="1"/>
  <c r="E46" i="2" l="1"/>
  <c r="E106" i="1"/>
  <c r="B2" i="15" l="1"/>
  <c r="J145" i="13" l="1"/>
  <c r="H145" i="13" s="1"/>
  <c r="J116" i="13"/>
  <c r="H116" i="13" s="1"/>
  <c r="J117" i="13"/>
  <c r="H117" i="13" s="1"/>
  <c r="J118" i="13"/>
  <c r="H118" i="13" s="1"/>
  <c r="J119" i="13"/>
  <c r="H119" i="13" s="1"/>
  <c r="J107" i="13"/>
  <c r="H107" i="13" s="1"/>
  <c r="J108" i="13"/>
  <c r="H108" i="13" s="1"/>
  <c r="J109" i="13"/>
  <c r="H109" i="13" s="1"/>
  <c r="J110" i="13"/>
  <c r="H110" i="13" s="1"/>
  <c r="J111" i="13"/>
  <c r="H111" i="13" s="1"/>
  <c r="J112" i="13"/>
  <c r="H112" i="13" s="1"/>
  <c r="J113" i="13"/>
  <c r="H113" i="13" s="1"/>
  <c r="J114" i="13"/>
  <c r="H114" i="13" s="1"/>
  <c r="J115" i="13"/>
  <c r="H115" i="13" s="1"/>
  <c r="J106" i="13"/>
  <c r="H106" i="13" s="1"/>
  <c r="L300" i="20" l="1"/>
  <c r="L298" i="20"/>
  <c r="L299" i="20"/>
  <c r="L297" i="20"/>
  <c r="L302" i="20"/>
  <c r="L296" i="20"/>
  <c r="L301" i="20"/>
  <c r="E154" i="20"/>
  <c r="E152" i="20"/>
  <c r="E150" i="20"/>
  <c r="D154" i="20"/>
  <c r="D152" i="20"/>
  <c r="D151" i="20"/>
  <c r="D150" i="20"/>
  <c r="E155" i="20"/>
  <c r="E153" i="20"/>
  <c r="E151" i="20"/>
  <c r="D155" i="20"/>
  <c r="D153" i="20"/>
  <c r="J155" i="20"/>
  <c r="J154" i="20"/>
  <c r="J153" i="20"/>
  <c r="J152" i="20"/>
  <c r="J151" i="20"/>
  <c r="J150" i="20"/>
  <c r="K155" i="20"/>
  <c r="K154" i="20"/>
  <c r="K153" i="20"/>
  <c r="K152" i="20"/>
  <c r="K151" i="20"/>
  <c r="K150" i="20"/>
  <c r="L292" i="20"/>
  <c r="L295" i="20"/>
  <c r="L291" i="20"/>
  <c r="L293" i="20"/>
  <c r="L294" i="20"/>
  <c r="D188" i="20"/>
  <c r="E188" i="20"/>
  <c r="L328" i="20"/>
  <c r="J149" i="20"/>
  <c r="K149" i="20"/>
  <c r="D149" i="20"/>
  <c r="E149" i="20"/>
  <c r="L289" i="20"/>
  <c r="L290" i="20"/>
  <c r="F113" i="13"/>
  <c r="S296" i="20" s="1"/>
  <c r="U296" i="20"/>
  <c r="F119" i="13"/>
  <c r="S302" i="20" s="1"/>
  <c r="U302" i="20"/>
  <c r="F118" i="13"/>
  <c r="S301" i="20" s="1"/>
  <c r="U301" i="20"/>
  <c r="F117" i="13"/>
  <c r="S300" i="20" s="1"/>
  <c r="U300" i="20"/>
  <c r="F116" i="13"/>
  <c r="S299" i="20" s="1"/>
  <c r="U299" i="20"/>
  <c r="F109" i="13"/>
  <c r="S292" i="20" s="1"/>
  <c r="U292" i="20"/>
  <c r="F112" i="13"/>
  <c r="S295" i="20" s="1"/>
  <c r="U295" i="20"/>
  <c r="F111" i="13"/>
  <c r="S294" i="20" s="1"/>
  <c r="U294" i="20"/>
  <c r="F115" i="13"/>
  <c r="S298" i="20" s="1"/>
  <c r="U298" i="20"/>
  <c r="U291" i="20"/>
  <c r="F108" i="13"/>
  <c r="S291" i="20" s="1"/>
  <c r="F114" i="13"/>
  <c r="S297" i="20" s="1"/>
  <c r="U297" i="20"/>
  <c r="F110" i="13"/>
  <c r="S293" i="20" s="1"/>
  <c r="U293" i="20"/>
  <c r="F107" i="13"/>
  <c r="S290" i="20" s="1"/>
  <c r="U290" i="20"/>
  <c r="J146" i="13"/>
  <c r="C2" i="13"/>
  <c r="L72" i="13" l="1"/>
  <c r="M296" i="20"/>
  <c r="A296" i="20"/>
  <c r="M297" i="20"/>
  <c r="A297" i="20"/>
  <c r="M298" i="20"/>
  <c r="A298" i="20"/>
  <c r="M301" i="20"/>
  <c r="A301" i="20"/>
  <c r="M302" i="20"/>
  <c r="A302" i="20"/>
  <c r="M299" i="20"/>
  <c r="A299" i="20"/>
  <c r="M300" i="20"/>
  <c r="A300" i="20"/>
  <c r="A295" i="20"/>
  <c r="M295" i="20"/>
  <c r="M293" i="20"/>
  <c r="A293" i="20"/>
  <c r="M294" i="20"/>
  <c r="A294" i="20"/>
  <c r="A291" i="20"/>
  <c r="M291" i="20"/>
  <c r="M292" i="20"/>
  <c r="A292" i="20"/>
  <c r="M328" i="20"/>
  <c r="A328" i="20"/>
  <c r="A290" i="20"/>
  <c r="M290" i="20"/>
  <c r="M289" i="20"/>
  <c r="A289" i="20"/>
  <c r="J49" i="20"/>
  <c r="E49" i="20"/>
  <c r="D49" i="20"/>
  <c r="A189" i="20"/>
  <c r="L6" i="13"/>
  <c r="L103" i="13"/>
  <c r="L102" i="13"/>
  <c r="L105" i="13"/>
  <c r="L104" i="13"/>
  <c r="L101" i="13"/>
  <c r="L97" i="13"/>
  <c r="L93" i="13"/>
  <c r="L89" i="13"/>
  <c r="L85" i="13"/>
  <c r="L81" i="13"/>
  <c r="L77" i="13"/>
  <c r="L75" i="13"/>
  <c r="L73" i="13"/>
  <c r="L70" i="13"/>
  <c r="L68" i="13"/>
  <c r="L66" i="13"/>
  <c r="L64" i="13"/>
  <c r="L61" i="13"/>
  <c r="L56" i="13"/>
  <c r="L52" i="13"/>
  <c r="L47" i="13"/>
  <c r="L100" i="13"/>
  <c r="L96" i="13"/>
  <c r="L92" i="13"/>
  <c r="L88" i="13"/>
  <c r="L84" i="13"/>
  <c r="L80" i="13"/>
  <c r="L76" i="13"/>
  <c r="L74" i="13"/>
  <c r="L62" i="13"/>
  <c r="L57" i="13"/>
  <c r="L53" i="13"/>
  <c r="L49" i="13"/>
  <c r="L48" i="13"/>
  <c r="L44" i="13"/>
  <c r="L40" i="13"/>
  <c r="L36" i="13"/>
  <c r="L32" i="13"/>
  <c r="L99" i="13"/>
  <c r="L95" i="13"/>
  <c r="L91" i="13"/>
  <c r="L87" i="13"/>
  <c r="L83" i="13"/>
  <c r="L79" i="13"/>
  <c r="L58" i="13"/>
  <c r="L54" i="13"/>
  <c r="L50" i="13"/>
  <c r="L45" i="13"/>
  <c r="L41" i="13"/>
  <c r="L37" i="13"/>
  <c r="L33" i="13"/>
  <c r="L29" i="13"/>
  <c r="L25" i="13"/>
  <c r="L21" i="13"/>
  <c r="L17" i="13"/>
  <c r="L98" i="13"/>
  <c r="L82" i="13"/>
  <c r="L71" i="13"/>
  <c r="L65" i="13"/>
  <c r="L24" i="13"/>
  <c r="L22" i="13"/>
  <c r="L86" i="13"/>
  <c r="L38" i="13"/>
  <c r="L28" i="13"/>
  <c r="L90" i="13"/>
  <c r="L67" i="13"/>
  <c r="L63" i="13"/>
  <c r="L43" i="13"/>
  <c r="L34" i="13"/>
  <c r="L30" i="13"/>
  <c r="L27" i="13"/>
  <c r="L16" i="13"/>
  <c r="L14" i="13"/>
  <c r="L10" i="13"/>
  <c r="L69" i="13"/>
  <c r="L35" i="13"/>
  <c r="L9" i="13"/>
  <c r="L94" i="13"/>
  <c r="L78" i="13"/>
  <c r="L60" i="13"/>
  <c r="L59" i="13"/>
  <c r="L55" i="13"/>
  <c r="L51" i="13"/>
  <c r="L46" i="13"/>
  <c r="L39" i="13"/>
  <c r="L31" i="13"/>
  <c r="L20" i="13"/>
  <c r="L18" i="13"/>
  <c r="L15" i="13"/>
  <c r="L11" i="13"/>
  <c r="L7" i="13"/>
  <c r="L42" i="13"/>
  <c r="L19" i="13"/>
  <c r="L12" i="13"/>
  <c r="L8" i="13"/>
  <c r="L26" i="13"/>
  <c r="L23" i="13"/>
  <c r="L13" i="13"/>
  <c r="L144" i="13"/>
  <c r="L132" i="13"/>
  <c r="L137" i="13"/>
  <c r="L135" i="13"/>
  <c r="L125" i="13"/>
  <c r="L126" i="13"/>
  <c r="L138" i="13"/>
  <c r="L143" i="13"/>
  <c r="L130" i="13"/>
  <c r="L133" i="13"/>
  <c r="L127" i="13"/>
  <c r="L128" i="13"/>
  <c r="L134" i="13"/>
  <c r="L139" i="13"/>
  <c r="L140" i="13"/>
  <c r="L129" i="13"/>
  <c r="L136" i="13"/>
  <c r="L141" i="13"/>
  <c r="L131" i="13"/>
  <c r="L142" i="13"/>
  <c r="L122" i="13"/>
  <c r="L123" i="13"/>
  <c r="L121" i="13"/>
  <c r="L120" i="13"/>
  <c r="L124" i="13"/>
  <c r="G116" i="13"/>
  <c r="G107" i="13"/>
  <c r="G115" i="13"/>
  <c r="G117" i="13"/>
  <c r="G110" i="13"/>
  <c r="G111" i="13"/>
  <c r="G112" i="13"/>
  <c r="G118" i="13"/>
  <c r="G114" i="13"/>
  <c r="G113" i="13"/>
  <c r="G108" i="13"/>
  <c r="G109" i="13"/>
  <c r="G119" i="13"/>
  <c r="L117" i="13"/>
  <c r="L111" i="13"/>
  <c r="L112" i="13"/>
  <c r="L113" i="13"/>
  <c r="L118" i="13"/>
  <c r="L119" i="13"/>
  <c r="L114" i="13"/>
  <c r="L107" i="13"/>
  <c r="L115" i="13"/>
  <c r="L108" i="13"/>
  <c r="L106" i="13"/>
  <c r="L145" i="13"/>
  <c r="L109" i="13"/>
  <c r="L116" i="13"/>
  <c r="L110" i="13"/>
  <c r="C2" i="6"/>
  <c r="C2" i="5"/>
  <c r="C2" i="4"/>
  <c r="C2" i="3"/>
  <c r="C2" i="2"/>
  <c r="C16" i="5" l="1"/>
  <c r="I8" i="13"/>
  <c r="K8" i="13" s="1"/>
  <c r="L51" i="20" s="1"/>
  <c r="I13" i="13"/>
  <c r="K13" i="13" s="1"/>
  <c r="L56" i="20" s="1"/>
  <c r="I15" i="13"/>
  <c r="K15" i="13" s="1"/>
  <c r="L58" i="20" s="1"/>
  <c r="I19" i="13"/>
  <c r="K19" i="13" s="1"/>
  <c r="L62" i="20" s="1"/>
  <c r="I81" i="13"/>
  <c r="K81" i="13" s="1"/>
  <c r="I82" i="13"/>
  <c r="K82" i="13" s="1"/>
  <c r="I83" i="13"/>
  <c r="K83" i="13" s="1"/>
  <c r="I84" i="13"/>
  <c r="K84" i="13" s="1"/>
  <c r="I85" i="13"/>
  <c r="K85" i="13" s="1"/>
  <c r="I87" i="13"/>
  <c r="K87" i="13" s="1"/>
  <c r="I88" i="13"/>
  <c r="K88" i="13" s="1"/>
  <c r="I89" i="13"/>
  <c r="K89" i="13" s="1"/>
  <c r="I91" i="13"/>
  <c r="K91" i="13" s="1"/>
  <c r="I94" i="13"/>
  <c r="K94" i="13" s="1"/>
  <c r="I95" i="13"/>
  <c r="K95" i="13" s="1"/>
  <c r="I97" i="13"/>
  <c r="K97" i="13" s="1"/>
  <c r="H11" i="4"/>
  <c r="H12" i="4"/>
  <c r="H13" i="4"/>
  <c r="H14" i="4"/>
  <c r="H15" i="4"/>
  <c r="H16" i="4"/>
  <c r="H17" i="4"/>
  <c r="H19" i="4"/>
  <c r="H24" i="4"/>
  <c r="H10" i="4"/>
  <c r="J7" i="3"/>
  <c r="J8" i="3"/>
  <c r="J9" i="3"/>
  <c r="J10" i="3"/>
  <c r="J11" i="3"/>
  <c r="J12" i="3"/>
  <c r="J13" i="3"/>
  <c r="J14" i="3"/>
  <c r="J15" i="3"/>
  <c r="J6" i="3"/>
  <c r="L140" i="20" l="1"/>
  <c r="M140" i="20" s="1"/>
  <c r="L132" i="20"/>
  <c r="M132" i="20" s="1"/>
  <c r="L127" i="20"/>
  <c r="M127" i="20" s="1"/>
  <c r="L138" i="20"/>
  <c r="M138" i="20" s="1"/>
  <c r="L131" i="20"/>
  <c r="M131" i="20" s="1"/>
  <c r="L126" i="20"/>
  <c r="M126" i="20" s="1"/>
  <c r="L137" i="20"/>
  <c r="M137" i="20" s="1"/>
  <c r="L125" i="20"/>
  <c r="M125" i="20" s="1"/>
  <c r="L130" i="20"/>
  <c r="M130" i="20" s="1"/>
  <c r="L134" i="20"/>
  <c r="M134" i="20" s="1"/>
  <c r="L128" i="20"/>
  <c r="M128" i="20" s="1"/>
  <c r="L124" i="20"/>
  <c r="M124" i="20" s="1"/>
  <c r="M62" i="20"/>
  <c r="A62" i="20"/>
  <c r="M58" i="20"/>
  <c r="A58" i="20"/>
  <c r="A56" i="20"/>
  <c r="M56" i="20"/>
  <c r="M51" i="20"/>
  <c r="A51" i="20"/>
  <c r="I11" i="13"/>
  <c r="K11" i="13" s="1"/>
  <c r="I90" i="13"/>
  <c r="K90" i="13" s="1"/>
  <c r="I86" i="13"/>
  <c r="K86" i="13" s="1"/>
  <c r="I18" i="13"/>
  <c r="I14" i="13"/>
  <c r="K14" i="13" s="1"/>
  <c r="I10" i="13"/>
  <c r="I7" i="13"/>
  <c r="I93" i="13"/>
  <c r="I17" i="13"/>
  <c r="I9" i="13"/>
  <c r="I96" i="13"/>
  <c r="K96" i="13" s="1"/>
  <c r="I92" i="13"/>
  <c r="K92" i="13" s="1"/>
  <c r="I20" i="13"/>
  <c r="K20" i="13" s="1"/>
  <c r="I16" i="13"/>
  <c r="K16" i="13" s="1"/>
  <c r="I12" i="13"/>
  <c r="K12" i="13" s="1"/>
  <c r="J16" i="3"/>
  <c r="H25" i="4"/>
  <c r="E25" i="4"/>
  <c r="K18" i="13" l="1"/>
  <c r="F18" i="13"/>
  <c r="S201" i="20" s="1"/>
  <c r="K10" i="13"/>
  <c r="F10" i="13"/>
  <c r="S193" i="20" s="1"/>
  <c r="L139" i="20"/>
  <c r="M139" i="20" s="1"/>
  <c r="L133" i="20"/>
  <c r="M133" i="20" s="1"/>
  <c r="L135" i="20"/>
  <c r="M135" i="20" s="1"/>
  <c r="L129" i="20"/>
  <c r="M129" i="20" s="1"/>
  <c r="K93" i="13"/>
  <c r="F93" i="13"/>
  <c r="S276" i="20" s="1"/>
  <c r="L136" i="20"/>
  <c r="M136" i="20" s="1"/>
  <c r="L59" i="20"/>
  <c r="L57" i="20"/>
  <c r="L55" i="20"/>
  <c r="K17" i="13"/>
  <c r="H17" i="13" s="1"/>
  <c r="F17" i="13"/>
  <c r="S200" i="20" s="1"/>
  <c r="L63" i="20"/>
  <c r="K9" i="13"/>
  <c r="H9" i="13" s="1"/>
  <c r="U192" i="20" s="1"/>
  <c r="F9" i="13"/>
  <c r="S192" i="20" s="1"/>
  <c r="L54" i="20"/>
  <c r="K7" i="13"/>
  <c r="L50" i="20" s="1"/>
  <c r="F7" i="13"/>
  <c r="S190" i="20" s="1"/>
  <c r="L61" i="20" l="1"/>
  <c r="M61" i="20" s="1"/>
  <c r="G18" i="13"/>
  <c r="G10" i="13"/>
  <c r="U193" i="20"/>
  <c r="L53" i="20"/>
  <c r="U201" i="20"/>
  <c r="U276" i="20"/>
  <c r="G93" i="13"/>
  <c r="G9" i="13"/>
  <c r="A61" i="20"/>
  <c r="A57" i="20"/>
  <c r="M57" i="20"/>
  <c r="L52" i="20"/>
  <c r="L60" i="20"/>
  <c r="G17" i="13"/>
  <c r="M54" i="20"/>
  <c r="A54" i="20"/>
  <c r="A53" i="20"/>
  <c r="M53" i="20"/>
  <c r="M63" i="20"/>
  <c r="A63" i="20"/>
  <c r="M55" i="20"/>
  <c r="A55" i="20"/>
  <c r="M59" i="20"/>
  <c r="A59" i="20"/>
  <c r="A50" i="20"/>
  <c r="M50" i="20"/>
  <c r="G7" i="13"/>
  <c r="H6" i="2"/>
  <c r="H7" i="2"/>
  <c r="H8" i="2"/>
  <c r="H9" i="2"/>
  <c r="H10" i="2"/>
  <c r="H11" i="2"/>
  <c r="H12" i="2"/>
  <c r="H13" i="2"/>
  <c r="H14" i="2"/>
  <c r="H15" i="2"/>
  <c r="H16" i="2"/>
  <c r="H17" i="2"/>
  <c r="H18" i="2"/>
  <c r="U200" i="20" l="1"/>
  <c r="A60" i="20"/>
  <c r="M60" i="20"/>
  <c r="A52" i="20"/>
  <c r="M52" i="20"/>
  <c r="I112" i="13"/>
  <c r="K112" i="13" s="1"/>
  <c r="R12" i="2"/>
  <c r="I119" i="13"/>
  <c r="K119" i="13" s="1"/>
  <c r="R19" i="2"/>
  <c r="I108" i="13"/>
  <c r="K108" i="13" s="1"/>
  <c r="R8" i="2"/>
  <c r="I110" i="13"/>
  <c r="K110" i="13" s="1"/>
  <c r="R10" i="2"/>
  <c r="I116" i="13"/>
  <c r="K116" i="13" s="1"/>
  <c r="R16" i="2"/>
  <c r="I115" i="13"/>
  <c r="K115" i="13" s="1"/>
  <c r="R15" i="2"/>
  <c r="I107" i="13"/>
  <c r="K107" i="13" s="1"/>
  <c r="R7" i="2"/>
  <c r="I114" i="13"/>
  <c r="K114" i="13" s="1"/>
  <c r="R14" i="2"/>
  <c r="I111" i="13"/>
  <c r="K111" i="13" s="1"/>
  <c r="R11" i="2"/>
  <c r="I118" i="13"/>
  <c r="K118" i="13" s="1"/>
  <c r="R18" i="2"/>
  <c r="I117" i="13"/>
  <c r="K117" i="13" s="1"/>
  <c r="R17" i="2"/>
  <c r="I109" i="13"/>
  <c r="K109" i="13" s="1"/>
  <c r="R9" i="2"/>
  <c r="I106" i="13"/>
  <c r="R6" i="2"/>
  <c r="I113" i="13"/>
  <c r="K113" i="13" s="1"/>
  <c r="R13" i="2"/>
  <c r="L156" i="20" l="1"/>
  <c r="M156" i="20" s="1"/>
  <c r="L161" i="20"/>
  <c r="M161" i="20" s="1"/>
  <c r="L157" i="20"/>
  <c r="M157" i="20" s="1"/>
  <c r="L158" i="20"/>
  <c r="M158" i="20" s="1"/>
  <c r="L162" i="20"/>
  <c r="M162" i="20" s="1"/>
  <c r="L160" i="20"/>
  <c r="M160" i="20" s="1"/>
  <c r="L159" i="20"/>
  <c r="M159" i="20" s="1"/>
  <c r="L153" i="20"/>
  <c r="L152" i="20"/>
  <c r="L154" i="20"/>
  <c r="L151" i="20"/>
  <c r="L155" i="20"/>
  <c r="L150" i="20"/>
  <c r="K106" i="13"/>
  <c r="L149" i="20" s="1"/>
  <c r="F106" i="13"/>
  <c r="S289" i="20" s="1"/>
  <c r="E65" i="10"/>
  <c r="G29" i="10"/>
  <c r="H45" i="2"/>
  <c r="G28" i="10"/>
  <c r="G31" i="10"/>
  <c r="G27" i="10"/>
  <c r="F32" i="10"/>
  <c r="E32" i="10"/>
  <c r="M151" i="20" l="1"/>
  <c r="A151" i="20"/>
  <c r="A155" i="20"/>
  <c r="M155" i="20"/>
  <c r="M154" i="20"/>
  <c r="A154" i="20"/>
  <c r="M153" i="20"/>
  <c r="A153" i="20"/>
  <c r="M152" i="20"/>
  <c r="A152" i="20"/>
  <c r="M150" i="20"/>
  <c r="A150" i="20"/>
  <c r="A149" i="20"/>
  <c r="M149" i="20"/>
  <c r="I6" i="13"/>
  <c r="G106" i="13"/>
  <c r="I145" i="13"/>
  <c r="R45" i="2"/>
  <c r="E49" i="10"/>
  <c r="E16" i="3"/>
  <c r="D122" i="1" s="1"/>
  <c r="G32" i="10"/>
  <c r="H46" i="2"/>
  <c r="G46" i="2"/>
  <c r="F46" i="2"/>
  <c r="F13" i="10"/>
  <c r="E13" i="10"/>
  <c r="G12" i="10"/>
  <c r="G10" i="10"/>
  <c r="G9" i="10"/>
  <c r="G106" i="1"/>
  <c r="H106" i="1"/>
  <c r="D123" i="1" s="1"/>
  <c r="F106" i="1"/>
  <c r="U289" i="20" l="1"/>
  <c r="K145" i="13"/>
  <c r="L188" i="20" s="1"/>
  <c r="F145" i="13"/>
  <c r="S328" i="20" s="1"/>
  <c r="F6" i="13"/>
  <c r="K6" i="13"/>
  <c r="L49" i="20" s="1"/>
  <c r="D124" i="1"/>
  <c r="I146" i="13"/>
  <c r="R46" i="2"/>
  <c r="C12" i="5" s="1"/>
  <c r="E20" i="5" s="1"/>
  <c r="E22" i="5"/>
  <c r="G13" i="10"/>
  <c r="G6" i="13" l="1"/>
  <c r="S189" i="20"/>
  <c r="N36" i="20"/>
  <c r="L329" i="20"/>
  <c r="M329" i="20" s="1"/>
  <c r="M188" i="20"/>
  <c r="A188" i="20"/>
  <c r="K146" i="13"/>
  <c r="L330" i="20"/>
  <c r="G145" i="13"/>
  <c r="D128" i="1"/>
  <c r="M49" i="20"/>
  <c r="A49" i="20"/>
  <c r="E8" i="15"/>
  <c r="I148" i="13"/>
  <c r="L148" i="13" s="1"/>
  <c r="C31" i="5"/>
  <c r="E24" i="5"/>
  <c r="C29" i="5" s="1"/>
  <c r="U328" i="20" l="1"/>
  <c r="A329" i="20"/>
  <c r="M330" i="20"/>
  <c r="N42" i="20" s="1"/>
  <c r="F128" i="1"/>
  <c r="H146" i="13"/>
  <c r="E29" i="5"/>
  <c r="N38" i="20"/>
  <c r="E31" i="5"/>
  <c r="N40" i="20"/>
  <c r="F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Cronchey</author>
  </authors>
  <commentList>
    <comment ref="K7" authorId="0" shapeId="0" xr:uid="{B4543900-18B9-4696-8A29-FBC8B0232BD8}">
      <text>
        <r>
          <rPr>
            <b/>
            <sz val="9"/>
            <color indexed="81"/>
            <rFont val="Tahoma"/>
            <family val="2"/>
          </rPr>
          <t>Isabel Cronchey:</t>
        </r>
        <r>
          <rPr>
            <sz val="9"/>
            <color indexed="81"/>
            <rFont val="Tahoma"/>
            <family val="2"/>
          </rPr>
          <t xml:space="preserve">
If Account code is R6000 you must include a 'G' code
</t>
        </r>
      </text>
    </comment>
    <comment ref="B57" authorId="0" shapeId="0" xr:uid="{7368633E-9192-46F3-9C47-A9780913BDDE}">
      <text>
        <r>
          <rPr>
            <b/>
            <sz val="9"/>
            <color indexed="81"/>
            <rFont val="Tahoma"/>
            <family val="2"/>
          </rPr>
          <t>Isabel Cronchey:</t>
        </r>
        <r>
          <rPr>
            <sz val="9"/>
            <color indexed="81"/>
            <rFont val="Tahoma"/>
            <family val="2"/>
          </rPr>
          <t xml:space="preserve">
Just type in number - leading zeros will show up automatically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Isabel Cronchey</author>
  </authors>
  <commentList>
    <comment ref="I5" authorId="0" shapeId="0" xr:uid="{B2685EB6-EB74-45BB-8E48-9F91F2599AF1}">
      <text>
        <r>
          <rPr>
            <b/>
            <sz val="9"/>
            <color indexed="81"/>
            <rFont val="Tahoma"/>
            <family val="2"/>
          </rPr>
          <t>Isabel Cronchey:</t>
        </r>
        <r>
          <rPr>
            <sz val="9"/>
            <color indexed="81"/>
            <rFont val="Tahoma"/>
            <family val="2"/>
          </rPr>
          <t xml:space="preserve">
5 digits
e.g. xxxxx</t>
        </r>
      </text>
    </comment>
    <comment ref="J5" authorId="0" shapeId="0" xr:uid="{FF507DA1-AE11-4BDA-BE28-021CCFCF6EBC}">
      <text>
        <r>
          <rPr>
            <b/>
            <sz val="9"/>
            <color indexed="81"/>
            <rFont val="Tahoma"/>
            <family val="2"/>
          </rPr>
          <t>Isabel Cronchey:</t>
        </r>
        <r>
          <rPr>
            <sz val="9"/>
            <color indexed="81"/>
            <rFont val="Tahoma"/>
            <family val="2"/>
          </rPr>
          <t xml:space="preserve">
1 letter, 6 digits, no gaps
e.g. $xxxx</t>
        </r>
      </text>
    </comment>
    <comment ref="K5" authorId="0" shapeId="0" xr:uid="{21CD4128-772E-44EB-8B8A-8CC6ED51639A}">
      <text>
        <r>
          <rPr>
            <b/>
            <sz val="9"/>
            <color indexed="81"/>
            <rFont val="Tahoma"/>
            <family val="2"/>
          </rPr>
          <t>Isabel Cronchey:</t>
        </r>
        <r>
          <rPr>
            <sz val="9"/>
            <color indexed="81"/>
            <rFont val="Tahoma"/>
            <family val="2"/>
          </rPr>
          <t xml:space="preserve">
1 letter, 4 digits, hyphen, 3 digits, no gap
e.g. $xxxx-xxx</t>
        </r>
      </text>
    </comment>
    <comment ref="L5" authorId="0" shapeId="0" xr:uid="{F3C13B5C-1AB0-47F6-9F28-CC23376B1D3D}">
      <text>
        <r>
          <rPr>
            <b/>
            <sz val="9"/>
            <color indexed="81"/>
            <rFont val="Tahoma"/>
            <family val="2"/>
          </rPr>
          <t>Isabel Cronchey:</t>
        </r>
        <r>
          <rPr>
            <sz val="9"/>
            <color indexed="81"/>
            <rFont val="Tahoma"/>
            <family val="2"/>
          </rPr>
          <t xml:space="preserve">
If Account code is R6000 or R6001 you MUST include a 'G' code.
1 letter, 4 digits
e.g. $xxxx
</t>
        </r>
      </text>
    </comment>
    <comment ref="M5" authorId="0" shapeId="0" xr:uid="{F5782576-CEF9-45F6-872A-AADD7F91EDB0}">
      <text>
        <r>
          <rPr>
            <b/>
            <sz val="9"/>
            <color indexed="81"/>
            <rFont val="Tahoma"/>
            <family val="2"/>
          </rPr>
          <t>Isabel Cronchey:</t>
        </r>
        <r>
          <rPr>
            <sz val="9"/>
            <color indexed="81"/>
            <rFont val="Tahoma"/>
            <family val="2"/>
          </rPr>
          <t xml:space="preserve">
6 digits
e.g. xxxxxx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Isabel Cronchey</author>
  </authors>
  <commentList>
    <comment ref="B5" authorId="0" shapeId="0" xr:uid="{7581BFC3-CA0B-4625-8D92-946D1209C941}">
      <text>
        <r>
          <rPr>
            <b/>
            <sz val="9"/>
            <color indexed="81"/>
            <rFont val="Tahoma"/>
            <family val="2"/>
          </rPr>
          <t>Isabel Cronchey:</t>
        </r>
        <r>
          <rPr>
            <sz val="9"/>
            <color indexed="81"/>
            <rFont val="Tahoma"/>
            <family val="2"/>
          </rPr>
          <t xml:space="preserve">
Just type in number - leading zeros will show up automatically</t>
        </r>
      </text>
    </comment>
    <comment ref="I5" authorId="0" shapeId="0" xr:uid="{F47A31CC-A5CF-443F-8E2A-225869B6EB5F}">
      <text>
        <r>
          <rPr>
            <b/>
            <sz val="9"/>
            <color indexed="81"/>
            <rFont val="Tahoma"/>
            <family val="2"/>
          </rPr>
          <t>Isabel Cronchey:</t>
        </r>
        <r>
          <rPr>
            <sz val="9"/>
            <color indexed="81"/>
            <rFont val="Tahoma"/>
            <family val="2"/>
          </rPr>
          <t xml:space="preserve">
5 digits
e.g. xxxxx</t>
        </r>
      </text>
    </comment>
    <comment ref="J5" authorId="0" shapeId="0" xr:uid="{E8E57696-5AA4-4DA5-8F72-E4F08F8289A7}">
      <text>
        <r>
          <rPr>
            <b/>
            <sz val="9"/>
            <color indexed="81"/>
            <rFont val="Tahoma"/>
            <family val="2"/>
          </rPr>
          <t>Isabel Cronchey:</t>
        </r>
        <r>
          <rPr>
            <sz val="9"/>
            <color indexed="81"/>
            <rFont val="Tahoma"/>
            <family val="2"/>
          </rPr>
          <t xml:space="preserve">
1 letter, 6 digits, no gaps
e.g. $xxxx</t>
        </r>
      </text>
    </comment>
    <comment ref="K5" authorId="0" shapeId="0" xr:uid="{638E5FD7-6E53-411A-9C2F-6C579C5A879A}">
      <text>
        <r>
          <rPr>
            <b/>
            <sz val="9"/>
            <color indexed="81"/>
            <rFont val="Tahoma"/>
            <family val="2"/>
          </rPr>
          <t>Isabel Cronchey:</t>
        </r>
        <r>
          <rPr>
            <sz val="9"/>
            <color indexed="81"/>
            <rFont val="Tahoma"/>
            <family val="2"/>
          </rPr>
          <t xml:space="preserve">
1 letter, 4 digits, hyphen, 3 digits, no gap
e.g. $xxxx-xxx</t>
        </r>
      </text>
    </comment>
    <comment ref="L5" authorId="0" shapeId="0" xr:uid="{E10B35B2-7D17-4E8D-ADAA-0CD9DEA8A5A0}">
      <text>
        <r>
          <rPr>
            <b/>
            <sz val="9"/>
            <color indexed="81"/>
            <rFont val="Tahoma"/>
            <family val="2"/>
          </rPr>
          <t>Isabel Cronchey:</t>
        </r>
        <r>
          <rPr>
            <sz val="9"/>
            <color indexed="81"/>
            <rFont val="Tahoma"/>
            <family val="2"/>
          </rPr>
          <t xml:space="preserve">
If Account code is R6000 or R6001 you MUST include a 'G' code.
1 letter, 4 digits
e.g. $xxxx
</t>
        </r>
      </text>
    </comment>
    <comment ref="M5" authorId="0" shapeId="0" xr:uid="{939BDFDC-286C-4BFB-85A7-C0C2B0545216}">
      <text>
        <r>
          <rPr>
            <b/>
            <sz val="9"/>
            <color indexed="81"/>
            <rFont val="Tahoma"/>
            <family val="2"/>
          </rPr>
          <t>Isabel Cronchey:</t>
        </r>
        <r>
          <rPr>
            <sz val="9"/>
            <color indexed="81"/>
            <rFont val="Tahoma"/>
            <family val="2"/>
          </rPr>
          <t xml:space="preserve">
6 digits
e.g. xxxxxx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Isabel Cronchey</author>
  </authors>
  <commentList>
    <comment ref="B5" authorId="0" shapeId="0" xr:uid="{C2B7B3F6-C34C-4F8F-8087-99F4B776E733}">
      <text>
        <r>
          <rPr>
            <b/>
            <sz val="9"/>
            <color indexed="81"/>
            <rFont val="Tahoma"/>
            <family val="2"/>
          </rPr>
          <t>Isabel Cronchey:</t>
        </r>
        <r>
          <rPr>
            <sz val="9"/>
            <color indexed="81"/>
            <rFont val="Tahoma"/>
            <family val="2"/>
          </rPr>
          <t xml:space="preserve">
Just type in number - leading zeros will show up automatically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Isabel Cronchey</author>
  </authors>
  <commentList>
    <comment ref="B9" authorId="0" shapeId="0" xr:uid="{B312347F-D39E-4B3F-A44D-3DD43FE57F8A}">
      <text>
        <r>
          <rPr>
            <b/>
            <sz val="9"/>
            <color indexed="81"/>
            <rFont val="Tahoma"/>
            <family val="2"/>
          </rPr>
          <t>Isabel Cronchey:</t>
        </r>
        <r>
          <rPr>
            <sz val="9"/>
            <color indexed="81"/>
            <rFont val="Tahoma"/>
            <family val="2"/>
          </rPr>
          <t xml:space="preserve">
Just type in number - leading zeros will show up automatically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Isabel Cronchey</author>
  </authors>
  <commentList>
    <comment ref="D5" authorId="0" shapeId="0" xr:uid="{3CB59F83-75D2-4A8B-97C1-384436ECE01A}">
      <text>
        <r>
          <rPr>
            <b/>
            <sz val="9"/>
            <color indexed="81"/>
            <rFont val="Tahoma"/>
            <family val="2"/>
          </rPr>
          <t>Isabel Cronchey:</t>
        </r>
        <r>
          <rPr>
            <sz val="9"/>
            <color indexed="81"/>
            <rFont val="Tahoma"/>
            <family val="2"/>
          </rPr>
          <t xml:space="preserve">
If Account code is R6000 you must include a 'G' code
</t>
        </r>
      </text>
    </comment>
  </commentList>
</comments>
</file>

<file path=xl/sharedStrings.xml><?xml version="1.0" encoding="utf-8"?>
<sst xmlns="http://schemas.openxmlformats.org/spreadsheetml/2006/main" count="1214" uniqueCount="381">
  <si>
    <t>Date</t>
  </si>
  <si>
    <t>Payee</t>
  </si>
  <si>
    <t>Description</t>
  </si>
  <si>
    <t>Yellow Sheet / Receipt Number</t>
  </si>
  <si>
    <t xml:space="preserve">Cat 6 ICS code / MOSAIC NO. </t>
  </si>
  <si>
    <t>Authorised by</t>
  </si>
  <si>
    <t>Amount before VAT                                                £</t>
  </si>
  <si>
    <t>VAT Amount            £</t>
  </si>
  <si>
    <t>Total including VAT                            £</t>
  </si>
  <si>
    <t>Chq No</t>
  </si>
  <si>
    <t>Cost Centre</t>
  </si>
  <si>
    <t>Account Code</t>
  </si>
  <si>
    <t>Cat 7 -        G Code</t>
  </si>
  <si>
    <t>Bank Statement No</t>
  </si>
  <si>
    <t>R6000</t>
  </si>
  <si>
    <t>Example</t>
  </si>
  <si>
    <t>Fred Bloggs</t>
  </si>
  <si>
    <t>G0005</t>
  </si>
  <si>
    <t>Toiletries</t>
  </si>
  <si>
    <t>Food</t>
  </si>
  <si>
    <t>R5600</t>
  </si>
  <si>
    <t>A Smith</t>
  </si>
  <si>
    <t>Name of Setting</t>
  </si>
  <si>
    <t>Date of Claim</t>
  </si>
  <si>
    <t>Total including  VAT                            £</t>
  </si>
  <si>
    <t>CASH EXPENDITURE</t>
  </si>
  <si>
    <t>CHEQUE EXPENDITURE</t>
  </si>
  <si>
    <t>Safety boots</t>
  </si>
  <si>
    <t>R4200</t>
  </si>
  <si>
    <t>Overalls</t>
  </si>
  <si>
    <t>CASHED CHEQUES</t>
  </si>
  <si>
    <t>Uniforms4U</t>
  </si>
  <si>
    <t>Travel re-imbursement</t>
  </si>
  <si>
    <t>Unicorns</t>
  </si>
  <si>
    <t>Cash</t>
  </si>
  <si>
    <t>Top up Cash Tin</t>
  </si>
  <si>
    <t>UNPRESTENTED CHEQUES</t>
  </si>
  <si>
    <t>Receipts from supermarkets will have a '* 'or 'V' next to items that include VAT.  Itemise them separately so that WBC can recover the VAT.</t>
  </si>
  <si>
    <t>If a supplier is registered for VAT they should be able to give you a VAT invoice or VAT receipt which can allow WBC to recover the VAT.</t>
  </si>
  <si>
    <t>Always get a receipt if you can.</t>
  </si>
  <si>
    <t>Items that don't have this indicator on the supermarket till roll will not have VAT.</t>
  </si>
  <si>
    <t>Some items may not be subject to VAT.</t>
  </si>
  <si>
    <t xml:space="preserve">Where there is a mixture of VAT liabilities (rates used) on an invoice, it should be clear where no VAT is payable and each liability should be separately totalled. </t>
  </si>
  <si>
    <t xml:space="preserve">Some petty cash (imprest) transactions involve VAT although it may not be immediately obvious on the documentation (e.g. till receipts for shop purchases).  </t>
  </si>
  <si>
    <t xml:space="preserve">Nevertheless, WBC can still reclaim the VAT element, provided that a valid VAT invoice is obtained.  </t>
  </si>
  <si>
    <t xml:space="preserve">If this is done, this will reduce the charge to the cost centre accordingly.  You should therefore take care to code out the VAT on local purchases.  </t>
  </si>
  <si>
    <t xml:space="preserve">If the total cost is less than £250 (including VAT), then a less detailed tax invoice will suffice.  This should contain (as a minimum) the following information:- </t>
  </si>
  <si>
    <t>If there is no VAT registration number then it is possible the supplier is a small organisation that is not registered for VAT.  In this case, the supplier will charge no VAT.  If a supplier charges VAT they must record their VAT registration number on the invoice.</t>
  </si>
  <si>
    <t>A supermarket till roll is acceptable if it shows the supermarket’s VAT registration number and clearly identifies the individual items that are subject to VAT.</t>
  </si>
  <si>
    <t>Where VAT has not been shown separately (e.g. on till receipts) it must be calculated (see the VAT Fraction below).</t>
  </si>
  <si>
    <t>The VAT Fraction</t>
  </si>
  <si>
    <t xml:space="preserve">When a less detailed tax invoice is received, the VAT amount needs to be separated for coding.  </t>
  </si>
  <si>
    <t>Total                         £</t>
  </si>
  <si>
    <t>Total                  £</t>
  </si>
  <si>
    <t>Dr Foster</t>
  </si>
  <si>
    <t>Fee for Doctors letter</t>
  </si>
  <si>
    <t>Birthday money</t>
  </si>
  <si>
    <t>Banks generally do not accept cheques that are over 6 months old.</t>
  </si>
  <si>
    <t>Unpresented cheques are cheques you have written to a payee or to cash that have not shown up on a bank statement yet.</t>
  </si>
  <si>
    <t>VAT is a tax chargeable on most business transactions in the UK.  It is passed on to other businesses and the general public.</t>
  </si>
  <si>
    <r>
      <t xml:space="preserve">The </t>
    </r>
    <r>
      <rPr>
        <b/>
        <sz val="11"/>
        <rFont val="Calibri"/>
        <family val="2"/>
        <scheme val="minor"/>
      </rPr>
      <t>minimum</t>
    </r>
    <r>
      <rPr>
        <sz val="11"/>
        <rFont val="Calibri"/>
        <family val="2"/>
        <scheme val="minor"/>
      </rPr>
      <t xml:space="preserve"> information required on a tax invoice for VAT recovery is as follows: - </t>
    </r>
  </si>
  <si>
    <t>Value Added Tax (VAT)</t>
  </si>
  <si>
    <t>As a Local Authority, WBC can recover VAT spent in the course of running its business including functions it is required to provide by law.</t>
  </si>
  <si>
    <t>You have to be registered for VAT with HMRC in order to be able to charge it.  Hence some businesses may not be registered and so don't charge it.</t>
  </si>
  <si>
    <t>The requirements of a VAT Invoice are shown below.  For a till receipt they are less stringent - these requirements are further down.</t>
  </si>
  <si>
    <t>a)</t>
  </si>
  <si>
    <t>b)</t>
  </si>
  <si>
    <t>c)</t>
  </si>
  <si>
    <t>d)</t>
  </si>
  <si>
    <t>e)</t>
  </si>
  <si>
    <t>f)</t>
  </si>
  <si>
    <t>g)</t>
  </si>
  <si>
    <t>h)</t>
  </si>
  <si>
    <t>i)</t>
  </si>
  <si>
    <t xml:space="preserve">An identifying number (e.g. invoice number). </t>
  </si>
  <si>
    <t>The time of the supply (i.e. tax point).</t>
  </si>
  <si>
    <t xml:space="preserve"> The suppliers name, address and VAT registration number. </t>
  </si>
  <si>
    <t xml:space="preserve">The date of issue of the document. </t>
  </si>
  <si>
    <t xml:space="preserve">The Council’s name and address, or that of a council establishment or school (not that of an individual person and certainly not that of a third party) </t>
  </si>
  <si>
    <t xml:space="preserve">A description of the goods or services supplied and, for each description, the quantity or extent of supply, unit prices, the charge made excluding VAT, and the rate of VAT. </t>
  </si>
  <si>
    <t xml:space="preserve">The total charge excluding VAT. </t>
  </si>
  <si>
    <t xml:space="preserve">The rate or amount of any discount offered </t>
  </si>
  <si>
    <t xml:space="preserve">The total VAT payable. </t>
  </si>
  <si>
    <t>•</t>
  </si>
  <si>
    <t xml:space="preserve">The suppliers name, address and VAT registration number. </t>
  </si>
  <si>
    <t>A description sufficient to identify the goods or services supplied.</t>
  </si>
  <si>
    <t xml:space="preserve">The charge made, including VAT. </t>
  </si>
  <si>
    <t xml:space="preserve">The rate of VAT. </t>
  </si>
  <si>
    <t>Till Receipts</t>
  </si>
  <si>
    <t>Imprests &amp; Petty Cash</t>
  </si>
  <si>
    <t>Requirements of a VAT invoice</t>
  </si>
  <si>
    <t>VAT Calculator</t>
  </si>
  <si>
    <t>Which Rate of VAT?</t>
  </si>
  <si>
    <t>There are different rates of VAT some of which are 0%!  Most items where VAT applies are Standard Rated (SR).  Currently the SR is 20%.</t>
  </si>
  <si>
    <t>Some items such as domestic heating or sanitary products (currently but this one will change to 0% from 1/1/21) are Reduced Rate (RR).  The RR is 5%.</t>
  </si>
  <si>
    <t xml:space="preserve">Where all the items on the invoice are Standard Rated (at 20%), the VAT element is 1/6th of the total including VAT, i.e. divide by 6.  </t>
  </si>
  <si>
    <t>If all the items are at the Reduced Rate (at 5%), the VAT element is 1/21st of the VAT inclusive amount, i.e. divide by 21.</t>
  </si>
  <si>
    <t>Rate of VAT</t>
  </si>
  <si>
    <t>BANK STATEMENT</t>
  </si>
  <si>
    <t>You can use the calculator included on the next tab to help with this.</t>
  </si>
  <si>
    <t>Insert Amount on till receipt            £</t>
  </si>
  <si>
    <t>Examples of how to fill in the tabs</t>
  </si>
  <si>
    <t>Please read VAT blurb and use VAT calculator tabs to help work out the VAT amount.</t>
  </si>
  <si>
    <t>This is because it was issued more than 6 months ago.</t>
  </si>
  <si>
    <t>CASH</t>
  </si>
  <si>
    <t>Counted by:</t>
  </si>
  <si>
    <t>Confirmed by:</t>
  </si>
  <si>
    <t>Brought forward from previous claim</t>
  </si>
  <si>
    <t>Actual amount in Tin this claim</t>
  </si>
  <si>
    <t>Date of current bank statement</t>
  </si>
  <si>
    <t>Add transactions since last statement</t>
  </si>
  <si>
    <t>Add Cash Tin</t>
  </si>
  <si>
    <t>Less Credit Card Owed</t>
  </si>
  <si>
    <t xml:space="preserve">Cash Bfwd </t>
  </si>
  <si>
    <t>Cash In</t>
  </si>
  <si>
    <t>Less Cash Spent</t>
  </si>
  <si>
    <t>Calculated Cash Balance</t>
  </si>
  <si>
    <t>CASH BALANCE CHECK</t>
  </si>
  <si>
    <t>Counted Cash Balance</t>
  </si>
  <si>
    <t>Difference</t>
  </si>
  <si>
    <t>Add previous claim not received</t>
  </si>
  <si>
    <t>Adjusted Balance</t>
  </si>
  <si>
    <t>Total of this Claim</t>
  </si>
  <si>
    <t>Total balance (must equal advance given)</t>
  </si>
  <si>
    <t>Enter your agreed Imprest Limit</t>
  </si>
  <si>
    <t>Difference to Imprest Limit</t>
  </si>
  <si>
    <t>Difference to Claim Amount</t>
  </si>
  <si>
    <t>RECONCILIATION</t>
  </si>
  <si>
    <t>Cat 4 Code</t>
  </si>
  <si>
    <t>Cat4 Code</t>
  </si>
  <si>
    <t>Please fill in the Beige Boxes - others will calculate</t>
  </si>
  <si>
    <t>Tax Code</t>
  </si>
  <si>
    <t>Trans Type</t>
  </si>
  <si>
    <t>Base Amount</t>
  </si>
  <si>
    <t>Line Description</t>
  </si>
  <si>
    <t>JOURNAL PREP</t>
  </si>
  <si>
    <t>VAT Amount</t>
  </si>
  <si>
    <t>Total Amount</t>
  </si>
  <si>
    <t>Net Amount</t>
  </si>
  <si>
    <t xml:space="preserve">Acc Code </t>
  </si>
  <si>
    <t>CAT 6</t>
  </si>
  <si>
    <t>CAT 7</t>
  </si>
  <si>
    <t>BZ375</t>
  </si>
  <si>
    <t>BWO Jnl No</t>
  </si>
  <si>
    <t>Claim Date</t>
  </si>
  <si>
    <t>Imprest / Petty Cash</t>
  </si>
  <si>
    <t xml:space="preserve">Customer Name </t>
  </si>
  <si>
    <t>Imprest</t>
  </si>
  <si>
    <t>Z9015</t>
  </si>
  <si>
    <t>Amount Reimbursed    £</t>
  </si>
  <si>
    <t>PAYMENT VOUCHER</t>
  </si>
  <si>
    <t>Purchase to Pay</t>
  </si>
  <si>
    <t>99999-999</t>
  </si>
  <si>
    <t>Net          (Amount before VAT)                                              £</t>
  </si>
  <si>
    <t>Welcome to the new Imprest Claim Form!</t>
  </si>
  <si>
    <t>Method</t>
  </si>
  <si>
    <t xml:space="preserve">   Cash</t>
  </si>
  <si>
    <t xml:space="preserve">   Chqs to Payee</t>
  </si>
  <si>
    <t xml:space="preserve">   Chqs to Cash</t>
  </si>
  <si>
    <t>R6001</t>
  </si>
  <si>
    <r>
      <t xml:space="preserve">DO </t>
    </r>
    <r>
      <rPr>
        <b/>
        <sz val="11"/>
        <color theme="1"/>
        <rFont val="Calibri"/>
        <family val="2"/>
        <scheme val="minor"/>
      </rPr>
      <t>NOT</t>
    </r>
    <r>
      <rPr>
        <sz val="11"/>
        <color theme="1"/>
        <rFont val="Calibri"/>
        <family val="2"/>
        <scheme val="minor"/>
      </rPr>
      <t xml:space="preserve"> fill in white cells - it </t>
    </r>
    <r>
      <rPr>
        <b/>
        <sz val="11"/>
        <color theme="1"/>
        <rFont val="Calibri"/>
        <family val="2"/>
        <scheme val="minor"/>
      </rPr>
      <t>WILL</t>
    </r>
    <r>
      <rPr>
        <sz val="11"/>
        <color theme="1"/>
        <rFont val="Calibri"/>
        <family val="2"/>
        <scheme val="minor"/>
      </rPr>
      <t xml:space="preserve"> delay your claim if we have to come back to you!</t>
    </r>
  </si>
  <si>
    <t>Please insert a copy of your current bank statement in this tab below:</t>
  </si>
  <si>
    <t>Introduction</t>
  </si>
  <si>
    <t>UNPRESTENTED CHEQUES - YEAR to DATE</t>
  </si>
  <si>
    <t xml:space="preserve">   </t>
  </si>
  <si>
    <t>Include as much information as you can - you will get error messages if certain cells are not filled in!</t>
  </si>
  <si>
    <t>Please fill in BEIGE boxes ONLY in each of the following tabs:</t>
  </si>
  <si>
    <t>Please fill in the ORANGE boxes only.</t>
  </si>
  <si>
    <t>Reconciliation Tab</t>
  </si>
  <si>
    <t>Bank Statement Tab</t>
  </si>
  <si>
    <t>Please copy / scan / download (as applicable) a copy of your bank statement into this sheet.</t>
  </si>
  <si>
    <t>There are some Error messages which will pop up when you don't include something you should!</t>
  </si>
  <si>
    <t xml:space="preserve">   This is so that if there is an issue - which does happen sometimes - it can help to resolve it quicker.</t>
  </si>
  <si>
    <t>VAT Blurb Tab</t>
  </si>
  <si>
    <t>It is very important that you do NOT include VAT that is not included in the charge / receipts that you</t>
  </si>
  <si>
    <t>VAT Calculator Tab</t>
  </si>
  <si>
    <t>Please enter values in Orange boxes ONLY the rest will calculate</t>
  </si>
  <si>
    <t>Personal allowance w/c 2/3/20</t>
  </si>
  <si>
    <t>Personal allowance w/c 9/3/20</t>
  </si>
  <si>
    <t>Jack &amp; Jill</t>
  </si>
  <si>
    <t>Humpty Dumpty</t>
  </si>
  <si>
    <t>Bucket, vinegar &amp; brown paper</t>
  </si>
  <si>
    <t>Input the amount from the receipt into the relevant grey box</t>
  </si>
  <si>
    <t>Use the gold &amp; blue box figures in the Cash tab etc</t>
  </si>
  <si>
    <t>Calculated                     Amount of VAT                  £</t>
  </si>
  <si>
    <t>Net                 (Amount before VAT )                          £</t>
  </si>
  <si>
    <t xml:space="preserve">Till receipts often indicate items that include VAT by showing 'V' or '*' next to them.  </t>
  </si>
  <si>
    <t>The amounts to include on the Cash or Chqs to Payee tabs will be shown in the gold &amp; blue boxes.</t>
  </si>
  <si>
    <t>Note that most items that include VAT will be at the Standard Rate of 20%. So take care to use that line.</t>
  </si>
  <si>
    <t>Imprest Accounts Claim Form Instruction Sheet</t>
  </si>
  <si>
    <t>Please read fully before you start …</t>
  </si>
  <si>
    <r>
      <t xml:space="preserve">As before, please fill in all the boxes that you can.  </t>
    </r>
    <r>
      <rPr>
        <b/>
        <sz val="11"/>
        <color theme="1"/>
        <rFont val="Calibri"/>
        <family val="2"/>
        <scheme val="minor"/>
      </rPr>
      <t>Please use one line for each purchase and person.</t>
    </r>
  </si>
  <si>
    <t xml:space="preserve">  Fill in the required info and the message will go away!</t>
  </si>
  <si>
    <t>Once you have done this, fill in the BEIGE boxes in Unpresented Chqs tab.</t>
  </si>
  <si>
    <t>Z9003</t>
  </si>
  <si>
    <t>If a cheque on this tab does subsequently appear on your bank statement please fill in the bank statement no on this sheet.</t>
  </si>
  <si>
    <t>If a cheque on this tab is over 6 months old then add it in again on a new line but this time put the figure in as a minus.</t>
  </si>
  <si>
    <t xml:space="preserve">In the example above, the oldest cheque will need to be adjusted from your claim. </t>
  </si>
  <si>
    <t>This will reduce your claim by that amount because you will have been reimbursed for expenditure that didn't actually happen.</t>
  </si>
  <si>
    <t>To reduce your current claim for any unpresented items older than 6 months include each item again on a new line but put the figure as a minus.</t>
  </si>
  <si>
    <t>Some cheques might take a while to be presented.  When they do, insert the statement number.</t>
  </si>
  <si>
    <t>Unpresented Chqs Tab</t>
  </si>
  <si>
    <t xml:space="preserve">   have.  Some small companies might not be registered for VAT so cannot charge it to you.</t>
  </si>
  <si>
    <t xml:space="preserve">   This should be a running total of ALL Unpresented Cheques for the year.  </t>
  </si>
  <si>
    <t>Approved Fund Holders Responsibility</t>
  </si>
  <si>
    <t>A permanent record must be kept to show transactions into and out of the Petty Cash Float or Imprest Account. Details shall include the following information:</t>
  </si>
  <si>
    <t xml:space="preserve">A sales receipt or petty cash voucher should retained to support each payment.  Claims for reimbursement should be made at least once per month. </t>
  </si>
  <si>
    <t>User Guidance Notes</t>
  </si>
  <si>
    <t xml:space="preserve">Making payments from an Imprest Account </t>
  </si>
  <si>
    <t>Making a claim for reimbursement</t>
  </si>
  <si>
    <t>The Approved Fund Holder must reconcile the bank account each time a reimbursement claim is made.</t>
  </si>
  <si>
    <t>General – applicable to Imprest &amp; Petty Cash Accounts</t>
  </si>
  <si>
    <t>The use of correction fluids to amend errors is not permitted</t>
  </si>
  <si>
    <r>
      <t>2.</t>
    </r>
    <r>
      <rPr>
        <sz val="11"/>
        <color theme="1"/>
        <rFont val="Calibri"/>
        <family val="2"/>
        <scheme val="minor"/>
      </rPr>
      <t>      To pay monthly Corporate Charge Card statements</t>
    </r>
  </si>
  <si>
    <r>
      <t>3.</t>
    </r>
    <r>
      <rPr>
        <sz val="11"/>
        <color theme="1"/>
        <rFont val="Calibri"/>
        <family val="2"/>
        <scheme val="minor"/>
      </rPr>
      <t>      For genuinely urgent purchases</t>
    </r>
  </si>
  <si>
    <r>
      <t>5.</t>
    </r>
    <r>
      <rPr>
        <sz val="11"/>
        <color theme="1"/>
        <rFont val="Calibri"/>
        <family val="2"/>
        <scheme val="minor"/>
      </rPr>
      <t>      In exceptional circumstances, the payment of an invoice to secure prompt payment discount where the invoice has been delayed.</t>
    </r>
  </si>
  <si>
    <t xml:space="preserve">   - name of the person claiming repayment </t>
  </si>
  <si>
    <t xml:space="preserve">   - the date of the claim and the date that the payment was made</t>
  </si>
  <si>
    <t xml:space="preserve">   - the item(s) purchased </t>
  </si>
  <si>
    <t xml:space="preserve">   - the signature of the claimant to confirm repayment</t>
  </si>
  <si>
    <t>An imprest account will provide the service area with a bank account and cheque book.   This will allow the service area to make cheque payments and minor cash payments. The cash is accessed by cashing a cheque.</t>
  </si>
  <si>
    <t>The Approved Fund Holder should submit an imprest reimbursement claim at least once per month.  The claim should be made via imprest claim forms.</t>
  </si>
  <si>
    <t xml:space="preserve">All supporting vouchers should be completed in ink.  </t>
  </si>
  <si>
    <t>Receipts and cheque stubs should be kept for 7 years.</t>
  </si>
  <si>
    <t>Authorised signatories should not authorise their own reimbursement claims.</t>
  </si>
  <si>
    <t>Transaction records and supporting documentation to be retained for 7 years.  This is required for audit and VAT purposes</t>
  </si>
  <si>
    <t>Imprest Account Information &amp; Responsibilities</t>
  </si>
  <si>
    <t xml:space="preserve">   - the amount claimed with VAT shown separately where necessary, and the appropriate VAT rate </t>
  </si>
  <si>
    <t xml:space="preserve">   - the Cost Centre and Account Code also where appropriate, Cat 4 code, Cat 7 code and Cat 6 code (ICS or MOSAIC no)</t>
  </si>
  <si>
    <t xml:space="preserve">For each payment made, the claim identifies brief description of payment, name of person receiving the payment, the total cost, the VAT breakdown and codes to be charged. </t>
  </si>
  <si>
    <r>
      <t xml:space="preserve">Each Imprest account has a named responsible person identified as the Approved Fund Holder.  It is the responsibility of this person to ensure the account is operated in accordance with the </t>
    </r>
    <r>
      <rPr>
        <b/>
        <sz val="11"/>
        <color theme="1"/>
        <rFont val="Calibri"/>
        <family val="2"/>
        <scheme val="minor"/>
      </rPr>
      <t xml:space="preserve">Councils Financial Regulations Section </t>
    </r>
    <r>
      <rPr>
        <b/>
        <sz val="11"/>
        <rFont val="Calibri"/>
        <family val="2"/>
        <scheme val="minor"/>
      </rPr>
      <t>12.1.15</t>
    </r>
    <r>
      <rPr>
        <sz val="11"/>
        <rFont val="Calibri"/>
        <family val="2"/>
        <scheme val="minor"/>
      </rPr>
      <t xml:space="preserve"> </t>
    </r>
    <r>
      <rPr>
        <sz val="11"/>
        <color theme="1"/>
        <rFont val="Calibri"/>
        <family val="2"/>
        <scheme val="minor"/>
      </rPr>
      <t>and supplemented by the specific instructions on this document.</t>
    </r>
  </si>
  <si>
    <r>
      <t xml:space="preserve">Please ensure you read the tab regarding your </t>
    </r>
    <r>
      <rPr>
        <b/>
        <sz val="11"/>
        <color theme="1"/>
        <rFont val="Calibri"/>
        <family val="2"/>
        <scheme val="minor"/>
      </rPr>
      <t>responsibilities</t>
    </r>
    <r>
      <rPr>
        <sz val="11"/>
        <color theme="1"/>
        <rFont val="Calibri"/>
        <family val="2"/>
        <scheme val="minor"/>
      </rPr>
      <t xml:space="preserve"> before you proceed.</t>
    </r>
  </si>
  <si>
    <t>Insert the amount from the line item on the till receipt into the VAT calculator in the correct grey box.</t>
  </si>
  <si>
    <t>You still need to keep all your receipts and cheque stubs to back up the claim and to provide the same information as before but hopefully it is a bit more straight forward to complete!</t>
  </si>
  <si>
    <t xml:space="preserve">There are some new features including this instruction sheet, some information about VAT, a VAT calculator and some examples of how to fill in the sheets.  </t>
  </si>
  <si>
    <t>It would also be useful if you could include either a downloaded or scanned copy of your bank statement.  Sometimes claims do get into a bit of a pickle and it makes it easier for Finance to check where the error is if we can see the bank statement.</t>
  </si>
  <si>
    <t>Each individual will have their own MOSAIC code so YOU will need to split costs accordingly.  E.g. if you issue a cheque (or pay cash) for £21 that relates to 3 people each with a claim for £7, then you will need to split that over 3 lines - one for each person at £7.  Don't lump them together as £21.</t>
  </si>
  <si>
    <t>The forms and instructions have been kept as simple as possible to help those who do not deal with Finance on a daily basis.</t>
  </si>
  <si>
    <r>
      <rPr>
        <b/>
        <sz val="11"/>
        <color theme="1"/>
        <rFont val="Calibri"/>
        <family val="2"/>
        <scheme val="minor"/>
      </rPr>
      <t xml:space="preserve">Important note </t>
    </r>
    <r>
      <rPr>
        <sz val="11"/>
        <color theme="1"/>
        <rFont val="Calibri"/>
        <family val="2"/>
        <scheme val="minor"/>
      </rPr>
      <t xml:space="preserve">- claims should be completed </t>
    </r>
    <r>
      <rPr>
        <b/>
        <sz val="11"/>
        <color theme="1"/>
        <rFont val="Calibri"/>
        <family val="2"/>
        <scheme val="minor"/>
      </rPr>
      <t>MONTHLY</t>
    </r>
    <r>
      <rPr>
        <sz val="11"/>
        <color theme="1"/>
        <rFont val="Calibri"/>
        <family val="2"/>
        <scheme val="minor"/>
      </rPr>
      <t xml:space="preserve"> to keep account in good order.</t>
    </r>
  </si>
  <si>
    <t>If a cheque on the Unpresented Chqs tab does subsequently appear on your bank statement please fill in the bank statement no on this sheet.</t>
  </si>
  <si>
    <t xml:space="preserve">   Other boxes will calculate automatically so if you type into them it will cause problems and delay your claim.</t>
  </si>
  <si>
    <t>This is a beginners guide to the wonderful world of VAT!  It is important that VAT is included on your claim if appropriate so that WBC can reclaim it from Her Majesty's Revenue &amp; Customs (HMRC).  If it can be reclaimed, it means your service has that bit more money available to it.</t>
  </si>
  <si>
    <t>This tab has been included so that if you have a till receipt, for example, you can easily calculate the amount of VAT and the Net (which is the amount before VAT was added).</t>
  </si>
  <si>
    <t>Items at the Reduced Rate of 5% are very few but currently (until 31/12/20) female sanitary products will be at 5%.  From 1/1/21 they will be 0%.</t>
  </si>
  <si>
    <t>Note ERROR message as R6000 needs a Cat 7 G code.  Message will disappear when it is added.</t>
  </si>
  <si>
    <t>Note ERROR message as R6001 needs a Cat 7 G code.  Message will disappear when it is added.</t>
  </si>
  <si>
    <t>Does the Claim Balance?</t>
  </si>
  <si>
    <t>Make sure you log the statement number of a cheque that appears on the bank statement.</t>
  </si>
  <si>
    <t>At the bottom of the Cash tab is a check for the cash tin.  If it balances then it will say OK to process if it does not balance an Error message will appear.</t>
  </si>
  <si>
    <t>Check brought forward Cash tin figure agrees to last claim made</t>
  </si>
  <si>
    <t>If an error message appears firstly check your figures.  Make sure that the Bfwd from previous claim figure is the figure from your last claim!  Then re check the actual amount in the cash tin.  Finally check all your receipts against the entries on the Cash tab to make sure the figures are correct.</t>
  </si>
  <si>
    <t>Please DO NOT change any formulas!</t>
  </si>
  <si>
    <t>If it still does not balance please contact Business Services for assistance.</t>
  </si>
  <si>
    <t xml:space="preserve">If ERROR messages appear on this sheet first check your figures on the Chqs to Payee and Chqs to Cash tab.  Then see below re the Cash tab.  </t>
  </si>
  <si>
    <t>Check Cash tab at bottom of sheet for Cash Balance Check.  If it balances it will say Ok to Process</t>
  </si>
  <si>
    <t>Check Reconciliation tab for difference to Imprest amount &amp; difference to claim.  If they balance it will say Ok to Process</t>
  </si>
  <si>
    <t>Check Journal tab Net Amount totals to zero</t>
  </si>
  <si>
    <t>On the Journal tab, filter on the Net Amount to remove 0's before copy &amp; pasting into your journal template.</t>
  </si>
  <si>
    <t>If there are any discrepancies on any sheet investigate and flag to a Finance Specialist</t>
  </si>
  <si>
    <t>Case Owner Instructions &amp; Validation Checks</t>
  </si>
  <si>
    <t>Check Journal Prep tab difference is zero</t>
  </si>
  <si>
    <r>
      <t>1.</t>
    </r>
    <r>
      <rPr>
        <sz val="11"/>
        <color theme="1"/>
        <rFont val="Calibri"/>
        <family val="2"/>
        <scheme val="minor"/>
      </rPr>
      <t>      Where direct local purchases by cheque (i.e. payment at time of collection or delivery) can secure discounts, such as a cash and carry</t>
    </r>
  </si>
  <si>
    <r>
      <t>4.</t>
    </r>
    <r>
      <rPr>
        <sz val="11"/>
        <color theme="1"/>
        <rFont val="Calibri"/>
        <family val="2"/>
        <scheme val="minor"/>
      </rPr>
      <t>      To reimburse staff who have purchased a small value item directly e.g. postage stamps, special book.</t>
    </r>
  </si>
  <si>
    <t>Bank Reconciliation</t>
  </si>
  <si>
    <t>If overdrawn (i.e. DR on bank statement) use "- " (minus sign) in front of figure &amp; it will show in brackets ()</t>
  </si>
  <si>
    <t>Supermarket till receipts will often identify VATable items using a symbol e.g. * or V next to the item.</t>
  </si>
  <si>
    <t>Ensure bank statement no is input when the cheque appears on the bank statement.</t>
  </si>
  <si>
    <t>60-24-21</t>
  </si>
  <si>
    <t xml:space="preserve">Please pay by BACS to Imprest Account </t>
  </si>
  <si>
    <t>The completed claim is submitted to Business Service for checking  If it balances they submit the claim to Purchase to Pay (P2P) for input into BWO.  BWO seeks approval for the amount against each cost code. Once approved, the claim amount is reimbursed directly into your bank account via BACS.</t>
  </si>
  <si>
    <t>Where supporting receipts are not available – the claim must be counter signed by the relevant Budget Manager.  Before counter-signing, the Budget Manager should seek an explanation as to why receipts are not available and whether it is appropriate for the petty cash claim to be paid.</t>
  </si>
  <si>
    <t>Payments which may be required include:</t>
  </si>
  <si>
    <t xml:space="preserve">Other means of payment through BWO should be investigated and utilised first wherever possible however WBC Business Service encourages the wise and sensible use of imprest accounts.  </t>
  </si>
  <si>
    <t>6.      Emergency assistance to vulnerable individuals where other means of payment are not possible.</t>
  </si>
  <si>
    <t>Where a service area needs to make regular minor payments by cash or cheque, an imprest or petty cash account may be provided.  This would only be applicable where it is impractical to make use of the BWO system and Shute End cash office.</t>
  </si>
  <si>
    <r>
      <t xml:space="preserve">Each payment over £100 </t>
    </r>
    <r>
      <rPr>
        <b/>
        <sz val="11"/>
        <color theme="1"/>
        <rFont val="Calibri"/>
        <family val="2"/>
        <scheme val="minor"/>
      </rPr>
      <t>MUST</t>
    </r>
    <r>
      <rPr>
        <sz val="11"/>
        <color theme="1"/>
        <rFont val="Calibri"/>
        <family val="2"/>
        <scheme val="minor"/>
      </rPr>
      <t xml:space="preserve"> be authorised by a Budget Manager.</t>
    </r>
  </si>
  <si>
    <t>What it must NOT be used for</t>
  </si>
  <si>
    <t>1.    Encashment of personal cheques</t>
  </si>
  <si>
    <t>2.    Payment of any disbursements which may be taxable and should be paid through Business World On (BWO) Employee Services (or any replacement system)</t>
  </si>
  <si>
    <t>4.    Cash advances except where this falls within arrangements agreed for appropriate clients of Children’s Services or Health and Wellbeing</t>
  </si>
  <si>
    <t>3.    Mileage allowance for travelling, lump sum payments or other taxable benefit which should be paid through BWO Employee Services (or any replacement system). Other than costs which are a reimbursement of actual expense and are supported by a receipt</t>
  </si>
  <si>
    <t>5.    Loans to employees</t>
  </si>
  <si>
    <t>On leaving the Council’s employment or otherwise ceasing entitlement to hold an Imprest or Petty Cash account, the employee must account to Director Corporate Services (Chief Finance Officer) for any monies advanced to them.</t>
  </si>
  <si>
    <t>Amounts &gt;£100 must have Budget Manager authorisation</t>
  </si>
  <si>
    <t xml:space="preserve">Please note that is it a requirement of WBC Financial Regulations that all amounts more than £100 whether cash or cheque MUST have Budget Manager sign off.  </t>
  </si>
  <si>
    <t>Closing Balance on current bank statement</t>
  </si>
  <si>
    <t>Unpresented (in white font)</t>
  </si>
  <si>
    <t>Unpresented (in white font!)</t>
  </si>
  <si>
    <t>Default Cat 4 Code:</t>
  </si>
  <si>
    <t>If you have received income this should be input as a negative.  Please ensure the bank statement no is also input against these items if they appear on the bank statement</t>
  </si>
  <si>
    <t>Charity donation</t>
  </si>
  <si>
    <t>Income to WBC</t>
  </si>
  <si>
    <t>BACS</t>
  </si>
  <si>
    <t>setdefault account=</t>
  </si>
  <si>
    <t>setdefault amount=</t>
  </si>
  <si>
    <t>setdefault client=WBC</t>
  </si>
  <si>
    <t>setdefault cur_amount=</t>
  </si>
  <si>
    <t>setdefault currency=GBP</t>
  </si>
  <si>
    <t>setdefault description=</t>
  </si>
  <si>
    <t>setdefault variant_number=99</t>
  </si>
  <si>
    <t>setdefault dim_1=C1</t>
  </si>
  <si>
    <t>setdefault dim_2=B0</t>
  </si>
  <si>
    <t>setdefault dim_3=C0</t>
  </si>
  <si>
    <t>setdefault dim_4=BF</t>
  </si>
  <si>
    <t>setdefault dim_5=CG</t>
  </si>
  <si>
    <t>setdefault dim_6=62</t>
  </si>
  <si>
    <t>setdefault dim_7=70</t>
  </si>
  <si>
    <t>setdefault interface=GL</t>
  </si>
  <si>
    <t>setdefault number_1=0</t>
  </si>
  <si>
    <t>setdefault sequence_no=</t>
  </si>
  <si>
    <t>setdefault status=N</t>
  </si>
  <si>
    <t>setdefault trans_type=</t>
  </si>
  <si>
    <t>setdefault value_1=0</t>
  </si>
  <si>
    <t>setdefault voucher_no=</t>
  </si>
  <si>
    <t>setdefault voucher_type=G1</t>
  </si>
  <si>
    <t>update_columns GL07</t>
  </si>
  <si>
    <t>sequence_no</t>
  </si>
  <si>
    <t>account</t>
  </si>
  <si>
    <t>dim_1</t>
  </si>
  <si>
    <t>dim_2</t>
  </si>
  <si>
    <t>dim_3</t>
  </si>
  <si>
    <t>dim_4</t>
  </si>
  <si>
    <t>dim_5</t>
  </si>
  <si>
    <t>dim_6</t>
  </si>
  <si>
    <t>dim_7</t>
  </si>
  <si>
    <t>amount</t>
  </si>
  <si>
    <t>cur_amount</t>
  </si>
  <si>
    <t>description</t>
  </si>
  <si>
    <t>tax_code</t>
  </si>
  <si>
    <t>trans_type</t>
  </si>
  <si>
    <t>base_amount</t>
  </si>
  <si>
    <t>Finance Use Only</t>
  </si>
  <si>
    <t>Period</t>
  </si>
  <si>
    <t xml:space="preserve">Total Claim on this Return </t>
  </si>
  <si>
    <t>Note:</t>
  </si>
  <si>
    <t>Debit</t>
  </si>
  <si>
    <t>Increase in expenditure   or   decrease in income</t>
  </si>
  <si>
    <t>Enter Figures as positive</t>
  </si>
  <si>
    <t>Credit</t>
  </si>
  <si>
    <t>Decrease in expenditure   or   increase in income</t>
  </si>
  <si>
    <t>Enter Figures as negative</t>
  </si>
  <si>
    <t>Account</t>
  </si>
  <si>
    <t>CC</t>
  </si>
  <si>
    <t>Project</t>
  </si>
  <si>
    <t>Work Order</t>
  </si>
  <si>
    <t>Amount</t>
  </si>
  <si>
    <t>A/C</t>
  </si>
  <si>
    <t>CAT 1</t>
  </si>
  <si>
    <t>CAT 2</t>
  </si>
  <si>
    <t>CAT 3</t>
  </si>
  <si>
    <t>CAT 4</t>
  </si>
  <si>
    <t>CAT 5</t>
  </si>
  <si>
    <t xml:space="preserve">CAT 6 </t>
  </si>
  <si>
    <t>Value</t>
  </si>
  <si>
    <t>GL</t>
  </si>
  <si>
    <t>balance sheet</t>
  </si>
  <si>
    <t>Total:</t>
  </si>
  <si>
    <t>MUST EQUAL ZERO</t>
  </si>
  <si>
    <t>Note: This is not the end of the Journal Template.  Insert as many rows as needed.</t>
  </si>
  <si>
    <t>Centre Name</t>
  </si>
  <si>
    <t>to</t>
  </si>
  <si>
    <t>Chqs to Payee</t>
  </si>
  <si>
    <t>Imprest Journal Sheet Balances</t>
  </si>
  <si>
    <t>TX</t>
  </si>
  <si>
    <t>Cash VAT</t>
  </si>
  <si>
    <t>Chqs to Payee VAT</t>
  </si>
  <si>
    <t>BZ342</t>
  </si>
  <si>
    <t>ICS Code/MOSAIC NO.</t>
  </si>
  <si>
    <t>Analysis
G-Code</t>
  </si>
  <si>
    <t>CAT 3
(not used here)</t>
  </si>
  <si>
    <t>CAT 5
(not used here)</t>
  </si>
  <si>
    <t>Dates of Claim</t>
  </si>
  <si>
    <t>Creditor No</t>
  </si>
  <si>
    <t>Any queries to Tracy Gee</t>
  </si>
  <si>
    <t>Cheques older than 6 months should be cancelled with the bank and re-issued if still required.   Any cancelled/returned cheques will need to be added to the “Chqs to Payee” tab as a new line with the exact same information except the figure should now be negative as it will be considered as income. By adding in the minus figure, it will reduce the claim by that amount to keep the Imprest account correct.  In the next imprest any cancelled cheques from the previous imprest can then be removed from the “Unpresented Chqs” tab as the centre will have been reimbursed.</t>
  </si>
  <si>
    <t>Fee for Doctors letter (Cancelled Cheque)</t>
  </si>
  <si>
    <t>P0003</t>
  </si>
  <si>
    <t>To calculate the VAT amount (gold box) and Net amount (blue box).</t>
  </si>
  <si>
    <t>Once a cheque has been cancelled with the bank it should be entered in the Cheques to Payee section as a negative.  Next imprest this line item will need to be removed.</t>
  </si>
  <si>
    <t>This relates to the cancelled unpresented cheque see Unpresented cheques for its other entry</t>
  </si>
  <si>
    <t>CAMHS Phoenix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</si>
</sst>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
    <numFmt numFmtId="166" formatCode="&quot;£&quot;#,##0.00;\(&quot;£&quot;#,##0.00\)"/>
    <numFmt numFmtId="167" formatCode="dd/mm/yyyy;@"/>
    <numFmt numFmtId="168" formatCode="&quot;£&quot;#,##0.00"/>
  </numFmts>
  <fonts count="33" x14ac:knownFonts="1">
    <font>
      <sz val="11"/>
      <color theme="1"/>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9"/>
      <color indexed="81"/>
      <name val="Tahoma"/>
      <family val="2"/>
    </font>
    <font>
      <b/>
      <sz val="9"/>
      <color indexed="81"/>
      <name val="Tahoma"/>
      <family val="2"/>
    </font>
    <font>
      <b/>
      <sz val="14"/>
      <name val="Calibri"/>
      <family val="2"/>
      <scheme val="minor"/>
    </font>
    <font>
      <b/>
      <sz val="10"/>
      <name val="Calibri"/>
      <family val="2"/>
      <scheme val="minor"/>
    </font>
    <font>
      <b/>
      <sz val="11"/>
      <name val="Calibri"/>
      <family val="2"/>
      <scheme val="minor"/>
    </font>
    <font>
      <sz val="11"/>
      <name val="Calibri"/>
      <family val="2"/>
    </font>
    <font>
      <sz val="11"/>
      <color theme="0"/>
      <name val="Calibri"/>
      <family val="2"/>
      <scheme val="minor"/>
    </font>
    <font>
      <sz val="14"/>
      <name val="Arial"/>
      <family val="2"/>
    </font>
    <font>
      <b/>
      <sz val="12"/>
      <name val="Calibri"/>
      <family val="2"/>
      <scheme val="minor"/>
    </font>
    <font>
      <sz val="11"/>
      <color theme="1"/>
      <name val="Calibri"/>
      <family val="2"/>
    </font>
    <font>
      <i/>
      <sz val="11"/>
      <name val="Calibri"/>
      <family val="2"/>
    </font>
    <font>
      <u/>
      <sz val="14"/>
      <name val="Arial"/>
      <family val="2"/>
    </font>
    <font>
      <sz val="11"/>
      <color rgb="FFFF0000"/>
      <name val="Calibri"/>
      <family val="2"/>
      <scheme val="minor"/>
    </font>
    <font>
      <sz val="8"/>
      <name val="Calibri"/>
      <family val="2"/>
      <scheme val="minor"/>
    </font>
    <font>
      <u/>
      <sz val="14"/>
      <color theme="1"/>
      <name val="Calibri"/>
      <family val="2"/>
      <scheme val="minor"/>
    </font>
    <font>
      <sz val="12"/>
      <color theme="1"/>
      <name val="Symbol"/>
      <family val="1"/>
      <charset val="2"/>
    </font>
    <font>
      <sz val="10"/>
      <name val="Arial"/>
      <family val="2"/>
    </font>
    <font>
      <sz val="11"/>
      <name val="Times New Roman"/>
      <family val="1"/>
    </font>
    <font>
      <b/>
      <sz val="11"/>
      <name val="Times New Roman"/>
      <family val="1"/>
    </font>
    <font>
      <b/>
      <sz val="14"/>
      <name val="Times New Roman"/>
      <family val="1"/>
    </font>
    <font>
      <sz val="14"/>
      <name val="Times New Roman"/>
      <family val="1"/>
    </font>
    <font>
      <b/>
      <sz val="10"/>
      <name val="MS Sans Serif"/>
      <family val="2"/>
    </font>
    <font>
      <b/>
      <sz val="14"/>
      <name val="MS Sans Serif"/>
      <family val="2"/>
    </font>
    <font>
      <b/>
      <sz val="14"/>
      <color indexed="9"/>
      <name val="Arial"/>
      <family val="2"/>
    </font>
    <font>
      <b/>
      <sz val="10"/>
      <color indexed="9"/>
      <name val="Arial"/>
      <family val="2"/>
    </font>
    <font>
      <sz val="8"/>
      <color indexed="8"/>
      <name val="Arial"/>
      <family val="2"/>
    </font>
    <font>
      <b/>
      <sz val="10"/>
      <name val="Arial"/>
      <family val="2"/>
    </font>
    <font>
      <sz val="10"/>
      <color indexed="55"/>
      <name val="Arial"/>
      <family val="2"/>
    </font>
  </fonts>
  <fills count="30">
    <fill>
      <patternFill patternType="none"/>
    </fill>
    <fill>
      <patternFill patternType="gray125"/>
    </fill>
    <fill>
      <patternFill patternType="solid">
        <fgColor theme="7" tint="0.59999389629810485"/>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solid">
        <fgColor theme="5"/>
        <bgColor indexed="64"/>
      </patternFill>
    </fill>
    <fill>
      <patternFill patternType="solid">
        <fgColor theme="4" tint="0.59999389629810485"/>
        <bgColor indexed="64"/>
      </patternFill>
    </fill>
    <fill>
      <patternFill patternType="solid">
        <fgColor theme="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47"/>
        <bgColor indexed="64"/>
      </patternFill>
    </fill>
    <fill>
      <patternFill patternType="solid">
        <fgColor indexed="12"/>
        <bgColor indexed="64"/>
      </patternFill>
    </fill>
    <fill>
      <patternFill patternType="solid">
        <fgColor rgb="FFFFFF00"/>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
      <patternFill patternType="solid">
        <fgColor theme="0" tint="-0.249977111117893"/>
        <bgColor indexed="64"/>
      </patternFill>
    </fill>
    <fill>
      <patternFill patternType="solid">
        <fgColor theme="5" tint="0.39997558519241921"/>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417">
    <xf numFmtId="0" fontId="0" fillId="0" borderId="0" xfId="0"/>
    <xf numFmtId="0" fontId="1" fillId="0" borderId="0" xfId="0" applyFont="1" applyAlignment="1">
      <alignment vertical="center" wrapText="1"/>
    </xf>
    <xf numFmtId="166" fontId="2" fillId="0" borderId="0" xfId="0" applyNumberFormat="1" applyFont="1"/>
    <xf numFmtId="166" fontId="2" fillId="0" borderId="4" xfId="0" applyNumberFormat="1" applyFont="1" applyBorder="1"/>
    <xf numFmtId="166" fontId="2" fillId="0" borderId="5" xfId="0" applyNumberFormat="1" applyFont="1" applyBorder="1"/>
    <xf numFmtId="14" fontId="3" fillId="0" borderId="0" xfId="0" applyNumberFormat="1" applyFont="1"/>
    <xf numFmtId="166" fontId="2" fillId="0" borderId="1" xfId="0" applyNumberFormat="1" applyFont="1" applyBorder="1"/>
    <xf numFmtId="14" fontId="4" fillId="0" borderId="0" xfId="0" applyNumberFormat="1" applyFont="1"/>
    <xf numFmtId="0" fontId="4" fillId="0" borderId="0" xfId="0" applyFont="1"/>
    <xf numFmtId="166" fontId="2" fillId="0" borderId="4" xfId="0" applyNumberFormat="1" applyFont="1" applyBorder="1" applyAlignment="1">
      <alignment horizontal="right"/>
    </xf>
    <xf numFmtId="0" fontId="2" fillId="2" borderId="2" xfId="0" applyFont="1" applyFill="1" applyBorder="1" applyAlignment="1">
      <alignment horizontal="left"/>
    </xf>
    <xf numFmtId="14" fontId="2" fillId="2" borderId="2" xfId="0" applyNumberFormat="1" applyFont="1" applyFill="1" applyBorder="1" applyAlignment="1">
      <alignment horizontal="left"/>
    </xf>
    <xf numFmtId="166" fontId="0" fillId="0" borderId="0" xfId="0" applyNumberFormat="1"/>
    <xf numFmtId="0" fontId="0" fillId="0" borderId="0" xfId="0" applyAlignment="1">
      <alignment horizontal="center"/>
    </xf>
    <xf numFmtId="14" fontId="0" fillId="0" borderId="0" xfId="0" applyNumberFormat="1"/>
    <xf numFmtId="0" fontId="8" fillId="4" borderId="1" xfId="0"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0" fillId="0" borderId="3" xfId="0" applyBorder="1" applyAlignment="1">
      <alignment horizontal="center"/>
    </xf>
    <xf numFmtId="165" fontId="0" fillId="0" borderId="0" xfId="0" applyNumberFormat="1"/>
    <xf numFmtId="14" fontId="8" fillId="3" borderId="3"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166" fontId="8" fillId="3" borderId="3" xfId="0" applyNumberFormat="1" applyFont="1" applyFill="1" applyBorder="1" applyAlignment="1">
      <alignment horizontal="center" vertical="center" wrapText="1"/>
    </xf>
    <xf numFmtId="164" fontId="8" fillId="3" borderId="3" xfId="0" applyNumberFormat="1" applyFont="1" applyFill="1" applyBorder="1" applyAlignment="1">
      <alignment horizontal="center" vertical="center" wrapText="1"/>
    </xf>
    <xf numFmtId="166" fontId="8" fillId="0" borderId="3"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9" fillId="6" borderId="1" xfId="0" applyFont="1" applyFill="1" applyBorder="1" applyAlignment="1">
      <alignment horizontal="center" vertical="center" wrapText="1"/>
    </xf>
    <xf numFmtId="165" fontId="9" fillId="6"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5" fontId="0" fillId="0" borderId="0" xfId="0" applyNumberFormat="1" applyAlignment="1">
      <alignment horizontal="center"/>
    </xf>
    <xf numFmtId="0" fontId="9" fillId="3" borderId="1" xfId="0" applyFont="1" applyFill="1" applyBorder="1" applyAlignment="1">
      <alignment horizontal="center" vertical="center" wrapText="1"/>
    </xf>
    <xf numFmtId="166" fontId="2" fillId="7" borderId="4" xfId="0" applyNumberFormat="1" applyFont="1" applyFill="1" applyBorder="1"/>
    <xf numFmtId="166" fontId="2" fillId="7" borderId="4" xfId="0" applyNumberFormat="1" applyFont="1" applyFill="1" applyBorder="1" applyAlignment="1">
      <alignment horizontal="right"/>
    </xf>
    <xf numFmtId="14" fontId="2" fillId="6" borderId="2" xfId="0" applyNumberFormat="1" applyFont="1" applyFill="1" applyBorder="1" applyAlignment="1">
      <alignment horizontal="left"/>
    </xf>
    <xf numFmtId="14" fontId="2" fillId="3" borderId="2" xfId="0" applyNumberFormat="1" applyFont="1" applyFill="1" applyBorder="1" applyAlignment="1">
      <alignment horizontal="left"/>
    </xf>
    <xf numFmtId="0" fontId="0" fillId="3" borderId="0" xfId="0" applyFill="1"/>
    <xf numFmtId="0" fontId="16" fillId="3" borderId="0" xfId="0" applyFont="1" applyFill="1"/>
    <xf numFmtId="0" fontId="12" fillId="3" borderId="0" xfId="0" applyFont="1" applyFill="1"/>
    <xf numFmtId="0" fontId="1" fillId="7" borderId="0" xfId="0" applyFont="1" applyFill="1" applyAlignment="1">
      <alignment wrapText="1"/>
    </xf>
    <xf numFmtId="0" fontId="7" fillId="7" borderId="0" xfId="0" applyFont="1" applyFill="1"/>
    <xf numFmtId="0" fontId="9" fillId="7" borderId="0" xfId="0" applyFont="1" applyFill="1" applyAlignment="1">
      <alignment wrapText="1"/>
    </xf>
    <xf numFmtId="0" fontId="1" fillId="7" borderId="0" xfId="0" applyFont="1" applyFill="1"/>
    <xf numFmtId="0" fontId="1" fillId="7" borderId="0" xfId="0" applyFont="1" applyFill="1" applyAlignment="1">
      <alignment horizontal="justify" vertical="center" wrapText="1"/>
    </xf>
    <xf numFmtId="0" fontId="10" fillId="7" borderId="0" xfId="0" applyFont="1" applyFill="1"/>
    <xf numFmtId="0" fontId="9" fillId="7" borderId="0" xfId="0" applyFont="1" applyFill="1" applyAlignment="1">
      <alignment horizontal="justify" vertical="center" wrapText="1"/>
    </xf>
    <xf numFmtId="166" fontId="1" fillId="7" borderId="0" xfId="0" applyNumberFormat="1" applyFont="1" applyFill="1"/>
    <xf numFmtId="14" fontId="8" fillId="8" borderId="3" xfId="0" applyNumberFormat="1" applyFont="1" applyFill="1" applyBorder="1" applyAlignment="1">
      <alignment horizontal="center" vertical="center" wrapText="1"/>
    </xf>
    <xf numFmtId="0" fontId="8" fillId="8" borderId="3" xfId="0" applyFont="1" applyFill="1" applyBorder="1" applyAlignment="1">
      <alignment horizontal="center" vertical="center" wrapText="1"/>
    </xf>
    <xf numFmtId="166" fontId="8" fillId="8" borderId="3" xfId="0" applyNumberFormat="1" applyFont="1" applyFill="1" applyBorder="1" applyAlignment="1">
      <alignment horizontal="center" vertical="center" wrapText="1"/>
    </xf>
    <xf numFmtId="14" fontId="0" fillId="8" borderId="4" xfId="0" applyNumberFormat="1" applyFill="1" applyBorder="1"/>
    <xf numFmtId="0" fontId="0" fillId="8" borderId="4" xfId="0" applyFill="1" applyBorder="1" applyAlignment="1">
      <alignment horizontal="center"/>
    </xf>
    <xf numFmtId="0" fontId="0" fillId="8" borderId="4" xfId="0" applyFill="1" applyBorder="1"/>
    <xf numFmtId="166" fontId="0" fillId="8" borderId="4" xfId="0" applyNumberFormat="1" applyFill="1" applyBorder="1"/>
    <xf numFmtId="14" fontId="0" fillId="8" borderId="5" xfId="0" applyNumberFormat="1" applyFill="1" applyBorder="1"/>
    <xf numFmtId="0" fontId="0" fillId="8" borderId="5" xfId="0" applyFill="1" applyBorder="1" applyAlignment="1">
      <alignment horizontal="center"/>
    </xf>
    <xf numFmtId="0" fontId="0" fillId="8" borderId="5" xfId="0" applyFill="1" applyBorder="1"/>
    <xf numFmtId="166" fontId="0" fillId="8" borderId="5" xfId="0" applyNumberFormat="1" applyFill="1" applyBorder="1"/>
    <xf numFmtId="164" fontId="8" fillId="8" borderId="3" xfId="0" applyNumberFormat="1" applyFont="1" applyFill="1" applyBorder="1" applyAlignment="1">
      <alignment horizontal="center" vertical="center" wrapText="1"/>
    </xf>
    <xf numFmtId="14" fontId="2" fillId="8" borderId="3" xfId="0" applyNumberFormat="1" applyFont="1" applyFill="1" applyBorder="1" applyAlignment="1">
      <alignment horizontal="center" vertical="center"/>
    </xf>
    <xf numFmtId="165" fontId="0" fillId="8" borderId="3" xfId="0" applyNumberFormat="1" applyFill="1" applyBorder="1"/>
    <xf numFmtId="0" fontId="0" fillId="8" borderId="3" xfId="0" applyFill="1" applyBorder="1"/>
    <xf numFmtId="166" fontId="0" fillId="8" borderId="3" xfId="0" applyNumberFormat="1" applyFill="1" applyBorder="1"/>
    <xf numFmtId="165" fontId="0" fillId="8" borderId="4" xfId="0" applyNumberFormat="1" applyFill="1" applyBorder="1"/>
    <xf numFmtId="165" fontId="0" fillId="8" borderId="5" xfId="0" applyNumberFormat="1" applyFill="1" applyBorder="1"/>
    <xf numFmtId="0" fontId="0" fillId="8" borderId="3" xfId="0" applyFill="1" applyBorder="1" applyAlignment="1">
      <alignment horizontal="center"/>
    </xf>
    <xf numFmtId="0" fontId="0" fillId="8" borderId="4" xfId="0" quotePrefix="1" applyFill="1" applyBorder="1" applyAlignment="1">
      <alignment horizontal="center"/>
    </xf>
    <xf numFmtId="14" fontId="0" fillId="8" borderId="3" xfId="0" applyNumberFormat="1" applyFill="1" applyBorder="1"/>
    <xf numFmtId="166" fontId="2" fillId="8" borderId="3" xfId="0" applyNumberFormat="1" applyFont="1" applyFill="1" applyBorder="1" applyAlignment="1">
      <alignment horizontal="center"/>
    </xf>
    <xf numFmtId="166" fontId="2" fillId="8" borderId="4" xfId="0" applyNumberFormat="1" applyFont="1" applyFill="1" applyBorder="1" applyAlignment="1">
      <alignment horizontal="center"/>
    </xf>
    <xf numFmtId="0" fontId="4" fillId="7" borderId="0" xfId="0" applyFont="1" applyFill="1"/>
    <xf numFmtId="0" fontId="0" fillId="7" borderId="0" xfId="0" applyFill="1"/>
    <xf numFmtId="0" fontId="2" fillId="7" borderId="0" xfId="0" applyFont="1" applyFill="1"/>
    <xf numFmtId="0" fontId="1" fillId="7" borderId="9" xfId="0" applyFont="1" applyFill="1" applyBorder="1" applyAlignment="1">
      <alignment horizontal="left" vertical="center" wrapText="1"/>
    </xf>
    <xf numFmtId="166" fontId="1" fillId="7" borderId="9" xfId="0" applyNumberFormat="1" applyFont="1" applyFill="1" applyBorder="1" applyAlignment="1">
      <alignment horizontal="left" vertical="center" wrapText="1"/>
    </xf>
    <xf numFmtId="166" fontId="0" fillId="7" borderId="0" xfId="0" applyNumberFormat="1" applyFill="1"/>
    <xf numFmtId="14" fontId="4" fillId="7" borderId="0" xfId="0" applyNumberFormat="1" applyFont="1" applyFill="1"/>
    <xf numFmtId="0" fontId="0" fillId="7" borderId="0" xfId="0" applyFill="1" applyAlignment="1">
      <alignment horizontal="center"/>
    </xf>
    <xf numFmtId="14" fontId="3" fillId="7" borderId="0" xfId="0" applyNumberFormat="1" applyFont="1" applyFill="1"/>
    <xf numFmtId="14" fontId="7" fillId="7" borderId="0" xfId="0" applyNumberFormat="1" applyFont="1" applyFill="1"/>
    <xf numFmtId="166" fontId="9" fillId="7" borderId="0" xfId="0" applyNumberFormat="1" applyFont="1" applyFill="1"/>
    <xf numFmtId="0" fontId="1" fillId="7" borderId="0" xfId="0" applyFont="1" applyFill="1" applyAlignment="1">
      <alignment horizontal="center"/>
    </xf>
    <xf numFmtId="14" fontId="13" fillId="7" borderId="0" xfId="0" applyNumberFormat="1" applyFont="1" applyFill="1"/>
    <xf numFmtId="14" fontId="9" fillId="3" borderId="2" xfId="0" applyNumberFormat="1" applyFont="1" applyFill="1" applyBorder="1" applyAlignment="1">
      <alignment horizontal="left"/>
    </xf>
    <xf numFmtId="0" fontId="9" fillId="7" borderId="0" xfId="0" applyFont="1" applyFill="1" applyAlignment="1">
      <alignment horizontal="left"/>
    </xf>
    <xf numFmtId="166" fontId="0" fillId="7" borderId="0" xfId="0" applyNumberFormat="1" applyFill="1" applyAlignment="1">
      <alignment horizontal="center"/>
    </xf>
    <xf numFmtId="166" fontId="4" fillId="7" borderId="0" xfId="0" applyNumberFormat="1" applyFont="1" applyFill="1"/>
    <xf numFmtId="166" fontId="3" fillId="7" borderId="0" xfId="0" applyNumberFormat="1" applyFont="1" applyFill="1"/>
    <xf numFmtId="166" fontId="2" fillId="7" borderId="1" xfId="0" applyNumberFormat="1" applyFont="1" applyFill="1" applyBorder="1"/>
    <xf numFmtId="167" fontId="0" fillId="10" borderId="1" xfId="0" applyNumberFormat="1" applyFill="1" applyBorder="1" applyAlignment="1">
      <alignment horizontal="center"/>
    </xf>
    <xf numFmtId="166" fontId="0" fillId="10" borderId="1" xfId="0" applyNumberFormat="1" applyFill="1" applyBorder="1"/>
    <xf numFmtId="166" fontId="2" fillId="10" borderId="1" xfId="0" applyNumberFormat="1" applyFont="1" applyFill="1" applyBorder="1"/>
    <xf numFmtId="165" fontId="0" fillId="8" borderId="4" xfId="0" applyNumberFormat="1" applyFill="1" applyBorder="1" applyAlignment="1">
      <alignment horizontal="center"/>
    </xf>
    <xf numFmtId="165" fontId="0" fillId="8" borderId="5" xfId="0" applyNumberFormat="1" applyFill="1" applyBorder="1" applyAlignment="1">
      <alignment horizontal="center"/>
    </xf>
    <xf numFmtId="166" fontId="9" fillId="11" borderId="12" xfId="0" applyNumberFormat="1" applyFont="1" applyFill="1" applyBorder="1" applyAlignment="1">
      <alignment horizontal="center" vertical="center" wrapText="1"/>
    </xf>
    <xf numFmtId="166" fontId="1" fillId="11" borderId="8" xfId="0" applyNumberFormat="1" applyFont="1" applyFill="1" applyBorder="1" applyAlignment="1">
      <alignment horizontal="center" vertical="center"/>
    </xf>
    <xf numFmtId="166" fontId="1" fillId="11" borderId="14" xfId="0" applyNumberFormat="1" applyFont="1" applyFill="1" applyBorder="1" applyAlignment="1">
      <alignment horizontal="center" vertical="center"/>
    </xf>
    <xf numFmtId="166" fontId="1" fillId="11" borderId="15" xfId="0" applyNumberFormat="1" applyFont="1" applyFill="1" applyBorder="1" applyAlignment="1">
      <alignment horizontal="center" vertical="center"/>
    </xf>
    <xf numFmtId="0" fontId="3" fillId="7" borderId="0" xfId="0" applyFont="1" applyFill="1"/>
    <xf numFmtId="14" fontId="0" fillId="7" borderId="0" xfId="0" applyNumberFormat="1" applyFill="1"/>
    <xf numFmtId="0" fontId="1" fillId="7" borderId="0" xfId="0" applyFont="1" applyFill="1" applyAlignment="1">
      <alignment vertical="center" wrapText="1"/>
    </xf>
    <xf numFmtId="0" fontId="11" fillId="7" borderId="0" xfId="0" applyFont="1" applyFill="1"/>
    <xf numFmtId="166" fontId="2" fillId="7" borderId="6" xfId="0" applyNumberFormat="1" applyFont="1" applyFill="1" applyBorder="1" applyAlignment="1">
      <alignment horizontal="center"/>
    </xf>
    <xf numFmtId="165" fontId="0" fillId="7" borderId="0" xfId="0" applyNumberFormat="1" applyFill="1" applyAlignment="1">
      <alignment horizontal="center"/>
    </xf>
    <xf numFmtId="165" fontId="8" fillId="3" borderId="3" xfId="0" applyNumberFormat="1" applyFont="1" applyFill="1" applyBorder="1" applyAlignment="1">
      <alignment horizontal="center" vertical="center" wrapText="1"/>
    </xf>
    <xf numFmtId="165" fontId="8" fillId="8" borderId="3" xfId="0" applyNumberFormat="1" applyFont="1" applyFill="1" applyBorder="1" applyAlignment="1">
      <alignment horizontal="center" vertical="center" wrapText="1"/>
    </xf>
    <xf numFmtId="165" fontId="2" fillId="0" borderId="6" xfId="0" applyNumberFormat="1" applyFont="1" applyBorder="1"/>
    <xf numFmtId="0" fontId="4" fillId="7" borderId="0" xfId="0" applyFont="1" applyFill="1" applyAlignment="1">
      <alignment wrapText="1"/>
    </xf>
    <xf numFmtId="0" fontId="0" fillId="7" borderId="0" xfId="0" applyFill="1" applyAlignment="1">
      <alignment wrapText="1"/>
    </xf>
    <xf numFmtId="0" fontId="0" fillId="7" borderId="0" xfId="0" applyFill="1" applyAlignment="1">
      <alignment vertical="center" wrapText="1"/>
    </xf>
    <xf numFmtId="0" fontId="2" fillId="7" borderId="0" xfId="0" applyFont="1" applyFill="1" applyAlignment="1">
      <alignment vertical="center" wrapText="1"/>
    </xf>
    <xf numFmtId="0" fontId="0" fillId="7" borderId="0" xfId="0" applyFill="1" applyAlignment="1">
      <alignment horizontal="left" vertical="center" wrapText="1"/>
    </xf>
    <xf numFmtId="0" fontId="17" fillId="7" borderId="0" xfId="0" applyFont="1" applyFill="1" applyAlignment="1">
      <alignment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3" fillId="7" borderId="0" xfId="0" applyFont="1" applyFill="1" applyAlignment="1">
      <alignment wrapText="1"/>
    </xf>
    <xf numFmtId="0" fontId="4"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horizontal="center" vertical="center"/>
    </xf>
    <xf numFmtId="0" fontId="19" fillId="7" borderId="0" xfId="0" applyFont="1" applyFill="1" applyAlignment="1">
      <alignment vertical="center"/>
    </xf>
    <xf numFmtId="0" fontId="20" fillId="7" borderId="0" xfId="0" applyFont="1" applyFill="1" applyAlignment="1">
      <alignment horizontal="left" vertical="center"/>
    </xf>
    <xf numFmtId="0" fontId="2" fillId="6" borderId="2" xfId="0" applyFont="1" applyFill="1" applyBorder="1" applyAlignment="1">
      <alignment horizontal="left" wrapText="1"/>
    </xf>
    <xf numFmtId="0" fontId="2" fillId="3" borderId="2" xfId="0" applyFont="1" applyFill="1" applyBorder="1" applyAlignment="1">
      <alignment horizontal="left" wrapText="1"/>
    </xf>
    <xf numFmtId="0" fontId="4" fillId="3" borderId="0" xfId="0" applyFont="1" applyFill="1" applyAlignment="1">
      <alignment horizontal="center"/>
    </xf>
    <xf numFmtId="0" fontId="0" fillId="0" borderId="0" xfId="0" applyAlignment="1">
      <alignment vertical="center" wrapText="1"/>
    </xf>
    <xf numFmtId="0" fontId="13" fillId="7" borderId="0" xfId="0" applyFont="1" applyFill="1" applyAlignment="1">
      <alignment vertical="center" wrapText="1"/>
    </xf>
    <xf numFmtId="0" fontId="0" fillId="0" borderId="0" xfId="0" applyAlignment="1">
      <alignment wrapText="1"/>
    </xf>
    <xf numFmtId="0" fontId="11" fillId="12" borderId="0" xfId="0" applyFont="1" applyFill="1" applyAlignment="1">
      <alignment vertical="center" wrapText="1"/>
    </xf>
    <xf numFmtId="0" fontId="11" fillId="12" borderId="0" xfId="0" applyFont="1" applyFill="1" applyAlignment="1">
      <alignment wrapText="1"/>
    </xf>
    <xf numFmtId="166" fontId="2" fillId="7" borderId="0" xfId="0" applyNumberFormat="1" applyFont="1" applyFill="1"/>
    <xf numFmtId="166" fontId="0" fillId="7" borderId="4" xfId="0" applyNumberFormat="1" applyFill="1" applyBorder="1"/>
    <xf numFmtId="0" fontId="0" fillId="7" borderId="4" xfId="0" applyFill="1" applyBorder="1"/>
    <xf numFmtId="166" fontId="2" fillId="7" borderId="13" xfId="0" applyNumberFormat="1" applyFont="1" applyFill="1" applyBorder="1"/>
    <xf numFmtId="166" fontId="3" fillId="7" borderId="1" xfId="0" applyNumberFormat="1" applyFont="1" applyFill="1" applyBorder="1"/>
    <xf numFmtId="14" fontId="0" fillId="0" borderId="8" xfId="0" applyNumberFormat="1" applyBorder="1"/>
    <xf numFmtId="0" fontId="0" fillId="0" borderId="3" xfId="0" applyBorder="1"/>
    <xf numFmtId="166" fontId="0" fillId="0" borderId="4" xfId="0" applyNumberFormat="1" applyBorder="1"/>
    <xf numFmtId="0" fontId="0" fillId="0" borderId="4" xfId="0" applyBorder="1" applyAlignment="1">
      <alignment horizontal="center"/>
    </xf>
    <xf numFmtId="0" fontId="0" fillId="0" borderId="7" xfId="0" applyBorder="1" applyAlignment="1">
      <alignment horizontal="center"/>
    </xf>
    <xf numFmtId="14" fontId="0" fillId="0" borderId="14" xfId="0" applyNumberFormat="1" applyBorder="1"/>
    <xf numFmtId="0" fontId="0" fillId="0" borderId="4" xfId="0" applyBorder="1"/>
    <xf numFmtId="0" fontId="0" fillId="0" borderId="16" xfId="0" applyBorder="1" applyAlignment="1">
      <alignment horizontal="center"/>
    </xf>
    <xf numFmtId="0" fontId="0" fillId="0" borderId="14" xfId="0" applyBorder="1" applyAlignment="1">
      <alignment horizontal="center"/>
    </xf>
    <xf numFmtId="14" fontId="0" fillId="0" borderId="15" xfId="0" applyNumberFormat="1" applyBorder="1"/>
    <xf numFmtId="0" fontId="0" fillId="0" borderId="5" xfId="0" applyBorder="1"/>
    <xf numFmtId="0" fontId="0" fillId="0" borderId="15" xfId="0" applyBorder="1" applyAlignment="1">
      <alignment horizontal="center"/>
    </xf>
    <xf numFmtId="0" fontId="0" fillId="0" borderId="17" xfId="0" applyBorder="1" applyAlignment="1">
      <alignment horizontal="center"/>
    </xf>
    <xf numFmtId="14" fontId="9" fillId="13" borderId="14" xfId="0" applyNumberFormat="1" applyFont="1" applyFill="1" applyBorder="1" applyAlignment="1">
      <alignment horizontal="center" vertical="center" wrapText="1"/>
    </xf>
    <xf numFmtId="0" fontId="9" fillId="13" borderId="4" xfId="0" applyFont="1" applyFill="1" applyBorder="1" applyAlignment="1">
      <alignment horizontal="center" vertical="center" wrapText="1"/>
    </xf>
    <xf numFmtId="166" fontId="9" fillId="13" borderId="4" xfId="0" applyNumberFormat="1" applyFont="1" applyFill="1" applyBorder="1" applyAlignment="1">
      <alignment horizontal="center" vertical="center" wrapText="1"/>
    </xf>
    <xf numFmtId="164" fontId="9" fillId="13" borderId="4" xfId="0" applyNumberFormat="1" applyFont="1" applyFill="1" applyBorder="1" applyAlignment="1">
      <alignment horizontal="center" vertical="center" wrapText="1"/>
    </xf>
    <xf numFmtId="0" fontId="9" fillId="13" borderId="5" xfId="0" applyFont="1" applyFill="1" applyBorder="1" applyAlignment="1">
      <alignment horizontal="center" vertical="center" wrapText="1"/>
    </xf>
    <xf numFmtId="0" fontId="9" fillId="13" borderId="15" xfId="0" applyFont="1" applyFill="1" applyBorder="1" applyAlignment="1">
      <alignment horizontal="center" vertical="center" wrapText="1"/>
    </xf>
    <xf numFmtId="0" fontId="9" fillId="13" borderId="16" xfId="0" applyFont="1" applyFill="1" applyBorder="1" applyAlignment="1">
      <alignment horizontal="center" vertical="center" wrapText="1"/>
    </xf>
    <xf numFmtId="165" fontId="0" fillId="7" borderId="0" xfId="0" applyNumberFormat="1" applyFill="1"/>
    <xf numFmtId="165" fontId="2" fillId="7" borderId="6" xfId="0" applyNumberFormat="1" applyFont="1" applyFill="1" applyBorder="1" applyAlignment="1">
      <alignment horizontal="center"/>
    </xf>
    <xf numFmtId="165" fontId="0" fillId="0" borderId="3" xfId="0" applyNumberFormat="1" applyBorder="1" applyAlignment="1">
      <alignment horizontal="center"/>
    </xf>
    <xf numFmtId="166" fontId="2" fillId="0" borderId="3" xfId="0" applyNumberFormat="1" applyFont="1" applyBorder="1" applyAlignment="1">
      <alignment horizontal="right"/>
    </xf>
    <xf numFmtId="165" fontId="0" fillId="0" borderId="4" xfId="0" applyNumberFormat="1" applyBorder="1" applyAlignment="1">
      <alignment horizontal="center"/>
    </xf>
    <xf numFmtId="165" fontId="0" fillId="0" borderId="5" xfId="0" applyNumberFormat="1" applyBorder="1" applyAlignment="1">
      <alignment horizontal="center"/>
    </xf>
    <xf numFmtId="166" fontId="2" fillId="0" borderId="5" xfId="0" applyNumberFormat="1" applyFont="1" applyBorder="1" applyAlignment="1">
      <alignment horizontal="right"/>
    </xf>
    <xf numFmtId="0" fontId="9" fillId="14" borderId="15" xfId="0" applyFont="1" applyFill="1" applyBorder="1" applyAlignment="1">
      <alignment horizontal="center" vertical="center" wrapText="1"/>
    </xf>
    <xf numFmtId="165" fontId="9" fillId="14" borderId="5" xfId="0" applyNumberFormat="1"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14" borderId="17" xfId="0" applyFont="1" applyFill="1" applyBorder="1" applyAlignment="1">
      <alignment horizontal="center" vertical="center" wrapText="1"/>
    </xf>
    <xf numFmtId="0" fontId="9" fillId="15" borderId="15" xfId="0" applyFont="1" applyFill="1" applyBorder="1" applyAlignment="1">
      <alignment horizontal="center" vertical="center" wrapText="1"/>
    </xf>
    <xf numFmtId="165" fontId="9" fillId="15" borderId="5" xfId="0" applyNumberFormat="1"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2" fillId="17" borderId="18" xfId="0" applyFont="1" applyFill="1" applyBorder="1" applyAlignment="1">
      <alignment horizontal="left" wrapText="1"/>
    </xf>
    <xf numFmtId="14" fontId="2" fillId="17" borderId="19" xfId="0" applyNumberFormat="1" applyFont="1" applyFill="1" applyBorder="1" applyAlignment="1">
      <alignment horizontal="left"/>
    </xf>
    <xf numFmtId="0" fontId="2" fillId="13" borderId="18" xfId="0" applyFont="1" applyFill="1" applyBorder="1" applyAlignment="1">
      <alignment horizontal="left" wrapText="1"/>
    </xf>
    <xf numFmtId="0" fontId="2" fillId="18" borderId="18" xfId="0" applyFont="1" applyFill="1" applyBorder="1" applyAlignment="1">
      <alignment horizontal="left" wrapText="1"/>
    </xf>
    <xf numFmtId="14" fontId="2" fillId="18" borderId="20" xfId="0" applyNumberFormat="1" applyFont="1" applyFill="1" applyBorder="1" applyAlignment="1">
      <alignment horizontal="left"/>
    </xf>
    <xf numFmtId="0" fontId="2" fillId="19" borderId="18" xfId="0" applyFont="1" applyFill="1" applyBorder="1" applyAlignment="1">
      <alignment horizontal="left" wrapText="1"/>
    </xf>
    <xf numFmtId="14" fontId="2" fillId="19" borderId="19" xfId="0" applyNumberFormat="1" applyFont="1" applyFill="1" applyBorder="1" applyAlignment="1">
      <alignment horizontal="left"/>
    </xf>
    <xf numFmtId="0" fontId="9" fillId="19" borderId="1" xfId="0" applyFont="1" applyFill="1" applyBorder="1" applyAlignment="1">
      <alignment horizontal="center" vertical="center" wrapText="1"/>
    </xf>
    <xf numFmtId="0" fontId="9" fillId="19" borderId="5" xfId="0" applyFont="1" applyFill="1" applyBorder="1" applyAlignment="1">
      <alignment horizontal="center" vertical="center" wrapText="1"/>
    </xf>
    <xf numFmtId="164" fontId="9" fillId="19" borderId="5" xfId="0" applyNumberFormat="1" applyFont="1" applyFill="1" applyBorder="1" applyAlignment="1">
      <alignment horizontal="center" vertical="center" wrapText="1"/>
    </xf>
    <xf numFmtId="166" fontId="9" fillId="19" borderId="5" xfId="0" applyNumberFormat="1" applyFont="1" applyFill="1" applyBorder="1" applyAlignment="1">
      <alignment horizontal="center" vertical="center" wrapText="1"/>
    </xf>
    <xf numFmtId="0" fontId="9" fillId="19" borderId="15" xfId="0" applyFont="1" applyFill="1" applyBorder="1" applyAlignment="1">
      <alignment horizontal="center" vertical="center" wrapText="1"/>
    </xf>
    <xf numFmtId="14" fontId="9" fillId="19" borderId="17" xfId="0" applyNumberFormat="1" applyFont="1" applyFill="1" applyBorder="1" applyAlignment="1">
      <alignment horizontal="center" vertical="center" wrapText="1"/>
    </xf>
    <xf numFmtId="166" fontId="2" fillId="7" borderId="10" xfId="0" applyNumberFormat="1" applyFont="1" applyFill="1" applyBorder="1"/>
    <xf numFmtId="166" fontId="2" fillId="7" borderId="11" xfId="0" applyNumberFormat="1" applyFont="1" applyFill="1" applyBorder="1"/>
    <xf numFmtId="166" fontId="2" fillId="7" borderId="12" xfId="0" applyNumberFormat="1" applyFont="1" applyFill="1" applyBorder="1"/>
    <xf numFmtId="0" fontId="3" fillId="7" borderId="0" xfId="0" applyFont="1" applyFill="1" applyAlignment="1">
      <alignment horizontal="center" vertical="center" wrapText="1"/>
    </xf>
    <xf numFmtId="0" fontId="14" fillId="7" borderId="0" xfId="0" applyFont="1" applyFill="1" applyAlignment="1">
      <alignment horizontal="center" vertical="center"/>
    </xf>
    <xf numFmtId="0" fontId="13"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15" fillId="0" borderId="0" xfId="0" applyFont="1" applyAlignment="1">
      <alignment horizontal="center" vertical="center"/>
    </xf>
    <xf numFmtId="166" fontId="10" fillId="0" borderId="0" xfId="0" applyNumberFormat="1" applyFont="1" applyAlignment="1">
      <alignment horizontal="center" vertical="center"/>
    </xf>
    <xf numFmtId="49" fontId="10" fillId="0" borderId="0" xfId="0" applyNumberFormat="1" applyFont="1" applyAlignment="1">
      <alignment horizontal="center" vertical="center"/>
    </xf>
    <xf numFmtId="168" fontId="9" fillId="19" borderId="1" xfId="0" applyNumberFormat="1" applyFont="1" applyFill="1" applyBorder="1" applyAlignment="1">
      <alignment horizontal="right" vertical="center" wrapText="1"/>
    </xf>
    <xf numFmtId="166" fontId="9" fillId="19" borderId="1" xfId="0" applyNumberFormat="1" applyFont="1" applyFill="1" applyBorder="1" applyAlignment="1">
      <alignment horizontal="center" vertical="center" wrapText="1"/>
    </xf>
    <xf numFmtId="0" fontId="0" fillId="0" borderId="0" xfId="0" quotePrefix="1" applyAlignment="1">
      <alignment horizontal="center"/>
    </xf>
    <xf numFmtId="4" fontId="0" fillId="0" borderId="0" xfId="0" applyNumberFormat="1"/>
    <xf numFmtId="0" fontId="21" fillId="0" borderId="0" xfId="0" applyFont="1"/>
    <xf numFmtId="4" fontId="21" fillId="0" borderId="0" xfId="0" applyNumberFormat="1" applyFont="1"/>
    <xf numFmtId="4" fontId="21" fillId="20" borderId="21" xfId="0" applyNumberFormat="1" applyFont="1" applyFill="1" applyBorder="1"/>
    <xf numFmtId="4" fontId="21" fillId="20" borderId="22" xfId="0" applyNumberFormat="1" applyFont="1" applyFill="1" applyBorder="1"/>
    <xf numFmtId="0" fontId="0" fillId="20" borderId="23" xfId="0" applyFill="1" applyBorder="1"/>
    <xf numFmtId="4" fontId="21" fillId="21" borderId="2" xfId="0" applyNumberFormat="1" applyFont="1" applyFill="1" applyBorder="1"/>
    <xf numFmtId="4" fontId="21" fillId="0" borderId="2" xfId="0" applyNumberFormat="1" applyFont="1" applyBorder="1"/>
    <xf numFmtId="0" fontId="0" fillId="0" borderId="2" xfId="0" applyBorder="1" applyAlignment="1">
      <alignment horizontal="left"/>
    </xf>
    <xf numFmtId="0" fontId="22" fillId="0" borderId="0" xfId="0" applyFont="1"/>
    <xf numFmtId="0" fontId="23" fillId="22" borderId="6" xfId="0" applyFont="1" applyFill="1" applyBorder="1" applyAlignment="1">
      <alignment horizontal="center"/>
    </xf>
    <xf numFmtId="0" fontId="23" fillId="22" borderId="0" xfId="0" applyFont="1" applyFill="1" applyAlignment="1">
      <alignment horizontal="center"/>
    </xf>
    <xf numFmtId="0" fontId="22" fillId="7" borderId="1" xfId="0" applyFont="1" applyFill="1" applyBorder="1" applyAlignment="1">
      <alignment horizontal="center" vertical="center" wrapText="1"/>
    </xf>
    <xf numFmtId="0" fontId="0" fillId="22" borderId="0" xfId="0" applyFill="1"/>
    <xf numFmtId="0" fontId="26" fillId="22" borderId="0" xfId="0" applyFont="1" applyFill="1"/>
    <xf numFmtId="0" fontId="25" fillId="0" borderId="0" xfId="0" applyFont="1"/>
    <xf numFmtId="0" fontId="25" fillId="0" borderId="11" xfId="0" applyFont="1" applyBorder="1"/>
    <xf numFmtId="0" fontId="25" fillId="24" borderId="1" xfId="0" applyFont="1" applyFill="1" applyBorder="1"/>
    <xf numFmtId="4" fontId="0" fillId="22" borderId="0" xfId="0" applyNumberFormat="1" applyFill="1"/>
    <xf numFmtId="4" fontId="29" fillId="23" borderId="26" xfId="0" quotePrefix="1" applyNumberFormat="1" applyFont="1" applyFill="1" applyBorder="1" applyAlignment="1">
      <alignment horizontal="center" vertical="center"/>
    </xf>
    <xf numFmtId="4" fontId="29" fillId="23" borderId="24" xfId="0" quotePrefix="1" applyNumberFormat="1" applyFont="1" applyFill="1" applyBorder="1" applyAlignment="1">
      <alignment horizontal="center" vertical="center"/>
    </xf>
    <xf numFmtId="4" fontId="30" fillId="25" borderId="2" xfId="0" quotePrefix="1" applyNumberFormat="1" applyFont="1" applyFill="1" applyBorder="1" applyAlignment="1">
      <alignment horizontal="center" vertical="center"/>
    </xf>
    <xf numFmtId="4" fontId="30" fillId="25" borderId="0" xfId="0" quotePrefix="1" applyNumberFormat="1" applyFont="1" applyFill="1" applyAlignment="1">
      <alignment horizontal="center" vertical="center"/>
    </xf>
    <xf numFmtId="0" fontId="0" fillId="25" borderId="14" xfId="0" applyFill="1" applyBorder="1"/>
    <xf numFmtId="4" fontId="0" fillId="26" borderId="2" xfId="0" applyNumberFormat="1" applyFill="1" applyBorder="1" applyAlignment="1" applyProtection="1">
      <alignment vertical="top"/>
      <protection locked="0"/>
    </xf>
    <xf numFmtId="4" fontId="0" fillId="26" borderId="21" xfId="0" applyNumberFormat="1" applyFill="1" applyBorder="1" applyAlignment="1" applyProtection="1">
      <alignment vertical="top"/>
      <protection locked="0"/>
    </xf>
    <xf numFmtId="0" fontId="0" fillId="26" borderId="33" xfId="0" applyFill="1" applyBorder="1"/>
    <xf numFmtId="4" fontId="32" fillId="22" borderId="0" xfId="0" applyNumberFormat="1" applyFont="1" applyFill="1"/>
    <xf numFmtId="4" fontId="0" fillId="22" borderId="9" xfId="0" applyNumberFormat="1" applyFill="1" applyBorder="1"/>
    <xf numFmtId="14" fontId="2" fillId="16" borderId="1" xfId="0" applyNumberFormat="1" applyFont="1" applyFill="1" applyBorder="1" applyAlignment="1">
      <alignment horizontal="left"/>
    </xf>
    <xf numFmtId="0" fontId="2" fillId="13" borderId="1" xfId="0" applyFont="1" applyFill="1" applyBorder="1" applyAlignment="1">
      <alignment horizontal="center" wrapText="1"/>
    </xf>
    <xf numFmtId="0" fontId="21" fillId="0" borderId="0" xfId="0" applyFont="1" applyAlignment="1">
      <alignment horizontal="center"/>
    </xf>
    <xf numFmtId="0" fontId="25" fillId="0" borderId="11" xfId="0" applyFont="1" applyBorder="1" applyAlignment="1">
      <alignment horizontal="center"/>
    </xf>
    <xf numFmtId="0" fontId="30" fillId="25" borderId="0" xfId="0" applyFont="1" applyFill="1" applyAlignment="1">
      <alignment horizontal="center" vertical="center"/>
    </xf>
    <xf numFmtId="0" fontId="0" fillId="27" borderId="23" xfId="0" applyFill="1" applyBorder="1" applyAlignment="1" applyProtection="1">
      <alignment horizontal="center" vertical="top"/>
      <protection locked="0"/>
    </xf>
    <xf numFmtId="0" fontId="28" fillId="23" borderId="24" xfId="0" quotePrefix="1" applyFont="1" applyFill="1" applyBorder="1" applyAlignment="1">
      <alignment horizontal="center" vertical="center"/>
    </xf>
    <xf numFmtId="0" fontId="25" fillId="0" borderId="1" xfId="0" applyFont="1" applyBorder="1"/>
    <xf numFmtId="0" fontId="25" fillId="0" borderId="1" xfId="0" applyFont="1" applyBorder="1" applyAlignment="1">
      <alignment horizontal="center"/>
    </xf>
    <xf numFmtId="0" fontId="29" fillId="23" borderId="25" xfId="0" quotePrefix="1" applyFont="1" applyFill="1" applyBorder="1" applyAlignment="1">
      <alignment horizontal="center" vertical="center"/>
    </xf>
    <xf numFmtId="0" fontId="29" fillId="23" borderId="26" xfId="0" quotePrefix="1" applyFont="1" applyFill="1" applyBorder="1" applyAlignment="1">
      <alignment horizontal="center" vertical="center"/>
    </xf>
    <xf numFmtId="0" fontId="29" fillId="23" borderId="26" xfId="0" quotePrefix="1" applyFont="1" applyFill="1" applyBorder="1" applyAlignment="1">
      <alignment horizontal="center" vertical="center" wrapText="1"/>
    </xf>
    <xf numFmtId="0" fontId="30" fillId="25" borderId="29" xfId="0" applyFont="1" applyFill="1" applyBorder="1" applyAlignment="1">
      <alignment horizontal="center" vertical="center"/>
    </xf>
    <xf numFmtId="0" fontId="30" fillId="25" borderId="30" xfId="0" applyFont="1" applyFill="1" applyBorder="1" applyAlignment="1">
      <alignment horizontal="center" vertical="center"/>
    </xf>
    <xf numFmtId="0" fontId="30" fillId="25" borderId="31" xfId="0" applyFont="1" applyFill="1" applyBorder="1" applyAlignment="1">
      <alignment horizontal="center" vertical="center"/>
    </xf>
    <xf numFmtId="0" fontId="30" fillId="25" borderId="31" xfId="0" applyFont="1" applyFill="1" applyBorder="1" applyAlignment="1">
      <alignment horizontal="center"/>
    </xf>
    <xf numFmtId="0" fontId="0" fillId="24" borderId="32" xfId="0" applyFill="1" applyBorder="1" applyAlignment="1" applyProtection="1">
      <alignment horizontal="center" vertical="center"/>
      <protection locked="0"/>
    </xf>
    <xf numFmtId="0" fontId="0" fillId="24" borderId="2" xfId="0" applyFill="1" applyBorder="1" applyAlignment="1" applyProtection="1">
      <alignment horizontal="center" vertical="center"/>
      <protection locked="0"/>
    </xf>
    <xf numFmtId="0" fontId="0" fillId="26" borderId="2" xfId="0" applyFill="1" applyBorder="1" applyAlignment="1" applyProtection="1">
      <alignment horizontal="center" vertical="center"/>
      <protection locked="0"/>
    </xf>
    <xf numFmtId="0" fontId="21" fillId="24" borderId="2" xfId="0" applyFont="1" applyFill="1" applyBorder="1" applyAlignment="1" applyProtection="1">
      <alignment horizontal="center" vertical="center"/>
      <protection locked="0"/>
    </xf>
    <xf numFmtId="0" fontId="0" fillId="26" borderId="2" xfId="0" applyFill="1" applyBorder="1" applyAlignment="1" applyProtection="1">
      <alignment horizont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horizontal="center" vertical="center"/>
      <protection locked="0"/>
    </xf>
    <xf numFmtId="0" fontId="21" fillId="28" borderId="38" xfId="0" applyFont="1" applyFill="1" applyBorder="1" applyAlignment="1" applyProtection="1">
      <alignment horizontal="center" vertical="center"/>
      <protection locked="0"/>
    </xf>
    <xf numFmtId="0" fontId="0" fillId="28" borderId="38" xfId="0" applyFill="1" applyBorder="1" applyAlignment="1" applyProtection="1">
      <alignment horizontal="center"/>
      <protection locked="0"/>
    </xf>
    <xf numFmtId="0" fontId="0" fillId="28" borderId="38" xfId="0" applyFill="1" applyBorder="1" applyAlignment="1" applyProtection="1">
      <alignment horizontal="center" vertical="top"/>
      <protection locked="0"/>
    </xf>
    <xf numFmtId="4" fontId="0" fillId="28" borderId="38" xfId="0" applyNumberFormat="1" applyFill="1" applyBorder="1" applyAlignment="1" applyProtection="1">
      <alignment vertical="top"/>
      <protection locked="0"/>
    </xf>
    <xf numFmtId="4" fontId="0" fillId="28" borderId="39" xfId="0" applyNumberFormat="1" applyFill="1" applyBorder="1" applyAlignment="1" applyProtection="1">
      <alignment vertical="top"/>
      <protection locked="0"/>
    </xf>
    <xf numFmtId="0" fontId="0" fillId="28" borderId="40" xfId="0" applyFill="1" applyBorder="1"/>
    <xf numFmtId="0" fontId="22" fillId="19" borderId="7" xfId="0" applyFont="1" applyFill="1" applyBorder="1" applyAlignment="1">
      <alignment horizontal="center"/>
    </xf>
    <xf numFmtId="0" fontId="22" fillId="19" borderId="6" xfId="0" applyFont="1" applyFill="1" applyBorder="1" applyAlignment="1">
      <alignment horizontal="center"/>
    </xf>
    <xf numFmtId="0" fontId="23" fillId="19" borderId="6" xfId="0" applyFont="1" applyFill="1" applyBorder="1" applyAlignment="1">
      <alignment horizontal="center"/>
    </xf>
    <xf numFmtId="0" fontId="24" fillId="19" borderId="16" xfId="0" applyFont="1" applyFill="1" applyBorder="1" applyAlignment="1">
      <alignment horizontal="left"/>
    </xf>
    <xf numFmtId="0" fontId="22" fillId="19" borderId="0" xfId="0" applyFont="1" applyFill="1" applyAlignment="1">
      <alignment horizontal="center"/>
    </xf>
    <xf numFmtId="0" fontId="23" fillId="19" borderId="0" xfId="0" applyFont="1" applyFill="1" applyAlignment="1">
      <alignment horizontal="center"/>
    </xf>
    <xf numFmtId="0" fontId="24" fillId="19" borderId="0" xfId="0" applyFont="1" applyFill="1" applyAlignment="1">
      <alignment horizontal="left"/>
    </xf>
    <xf numFmtId="0" fontId="25" fillId="19" borderId="0" xfId="0" applyFont="1" applyFill="1"/>
    <xf numFmtId="0" fontId="22" fillId="19" borderId="16" xfId="0" applyFont="1" applyFill="1" applyBorder="1" applyAlignment="1">
      <alignment horizontal="center"/>
    </xf>
    <xf numFmtId="0" fontId="26" fillId="19" borderId="16" xfId="0" applyFont="1" applyFill="1" applyBorder="1"/>
    <xf numFmtId="0" fontId="0" fillId="19" borderId="0" xfId="0" applyFill="1"/>
    <xf numFmtId="0" fontId="0" fillId="19" borderId="0" xfId="0" applyFill="1" applyAlignment="1">
      <alignment horizontal="center"/>
    </xf>
    <xf numFmtId="0" fontId="0" fillId="19" borderId="16" xfId="0" applyFill="1" applyBorder="1"/>
    <xf numFmtId="0" fontId="22" fillId="19" borderId="0" xfId="0" applyFont="1" applyFill="1"/>
    <xf numFmtId="0" fontId="22" fillId="19" borderId="6" xfId="0" applyFont="1" applyFill="1" applyBorder="1"/>
    <xf numFmtId="0" fontId="0" fillId="19" borderId="9" xfId="0" applyFill="1" applyBorder="1"/>
    <xf numFmtId="4" fontId="0" fillId="19" borderId="0" xfId="0" applyNumberFormat="1" applyFill="1"/>
    <xf numFmtId="0" fontId="25" fillId="19" borderId="16" xfId="0" applyFont="1" applyFill="1" applyBorder="1" applyAlignment="1">
      <alignment horizontal="center"/>
    </xf>
    <xf numFmtId="0" fontId="12" fillId="19" borderId="0" xfId="0" applyFont="1" applyFill="1"/>
    <xf numFmtId="0" fontId="27" fillId="19" borderId="0" xfId="0" applyFont="1" applyFill="1"/>
    <xf numFmtId="0" fontId="12" fillId="19" borderId="16" xfId="0" applyFont="1" applyFill="1" applyBorder="1"/>
    <xf numFmtId="0" fontId="25" fillId="19" borderId="0" xfId="0" applyFont="1" applyFill="1" applyAlignment="1">
      <alignment horizontal="center"/>
    </xf>
    <xf numFmtId="0" fontId="22" fillId="19" borderId="8" xfId="0" applyFont="1" applyFill="1" applyBorder="1" applyAlignment="1">
      <alignment horizontal="center"/>
    </xf>
    <xf numFmtId="0" fontId="24" fillId="19" borderId="14" xfId="0" applyFont="1" applyFill="1" applyBorder="1" applyAlignment="1">
      <alignment horizontal="left"/>
    </xf>
    <xf numFmtId="0" fontId="22" fillId="19" borderId="14" xfId="0" applyFont="1" applyFill="1" applyBorder="1" applyAlignment="1">
      <alignment horizontal="center"/>
    </xf>
    <xf numFmtId="0" fontId="26" fillId="19" borderId="14" xfId="0" applyFont="1" applyFill="1" applyBorder="1"/>
    <xf numFmtId="0" fontId="0" fillId="19" borderId="14" xfId="0" applyFill="1" applyBorder="1"/>
    <xf numFmtId="0" fontId="25" fillId="19" borderId="14" xfId="0" applyFont="1" applyFill="1" applyBorder="1" applyAlignment="1">
      <alignment horizontal="center"/>
    </xf>
    <xf numFmtId="0" fontId="12" fillId="19" borderId="14" xfId="0" applyFont="1" applyFill="1" applyBorder="1"/>
    <xf numFmtId="0" fontId="0" fillId="19" borderId="15" xfId="0" applyFill="1" applyBorder="1"/>
    <xf numFmtId="4" fontId="32" fillId="19" borderId="6" xfId="0" applyNumberFormat="1" applyFont="1" applyFill="1" applyBorder="1" applyAlignment="1">
      <alignment horizontal="left"/>
    </xf>
    <xf numFmtId="4" fontId="32" fillId="19" borderId="0" xfId="0" applyNumberFormat="1" applyFont="1" applyFill="1"/>
    <xf numFmtId="0" fontId="0" fillId="19" borderId="17" xfId="0" applyFill="1" applyBorder="1"/>
    <xf numFmtId="0" fontId="0" fillId="19" borderId="9" xfId="0" applyFill="1" applyBorder="1" applyAlignment="1">
      <alignment horizontal="center"/>
    </xf>
    <xf numFmtId="4" fontId="0" fillId="19" borderId="9" xfId="0" applyNumberFormat="1" applyFill="1" applyBorder="1"/>
    <xf numFmtId="0" fontId="29" fillId="23" borderId="28" xfId="0" applyFont="1" applyFill="1" applyBorder="1" applyAlignment="1">
      <alignment horizontal="center" vertical="center"/>
    </xf>
    <xf numFmtId="4" fontId="29" fillId="23" borderId="26" xfId="0" quotePrefix="1" applyNumberFormat="1" applyFont="1" applyFill="1" applyBorder="1" applyAlignment="1">
      <alignment horizontal="left" vertical="center"/>
    </xf>
    <xf numFmtId="0" fontId="0" fillId="20" borderId="32" xfId="0" applyFill="1" applyBorder="1" applyAlignment="1" applyProtection="1">
      <alignment horizontal="center" vertical="center"/>
      <protection locked="0"/>
    </xf>
    <xf numFmtId="0" fontId="0" fillId="20" borderId="2" xfId="0" applyFill="1" applyBorder="1" applyAlignment="1" applyProtection="1">
      <alignment horizontal="center" vertical="center"/>
      <protection locked="0"/>
    </xf>
    <xf numFmtId="0" fontId="21" fillId="20" borderId="2" xfId="0" applyFont="1" applyFill="1" applyBorder="1" applyAlignment="1" applyProtection="1">
      <alignment horizontal="center" vertical="center"/>
      <protection locked="0"/>
    </xf>
    <xf numFmtId="0" fontId="0" fillId="20" borderId="2" xfId="0" applyFill="1" applyBorder="1" applyAlignment="1" applyProtection="1">
      <alignment horizontal="center"/>
      <protection locked="0"/>
    </xf>
    <xf numFmtId="0" fontId="0" fillId="20" borderId="2" xfId="0" applyFill="1" applyBorder="1" applyAlignment="1" applyProtection="1">
      <alignment horizontal="center" vertical="top"/>
      <protection locked="0"/>
    </xf>
    <xf numFmtId="4" fontId="0" fillId="20" borderId="2" xfId="0" applyNumberFormat="1" applyFill="1" applyBorder="1" applyAlignment="1" applyProtection="1">
      <alignment vertical="top"/>
      <protection locked="0"/>
    </xf>
    <xf numFmtId="4" fontId="0" fillId="20" borderId="21" xfId="0" applyNumberFormat="1" applyFill="1" applyBorder="1" applyAlignment="1" applyProtection="1">
      <alignment vertical="top"/>
      <protection locked="0"/>
    </xf>
    <xf numFmtId="0" fontId="0" fillId="20" borderId="33" xfId="0" applyFill="1" applyBorder="1"/>
    <xf numFmtId="0" fontId="0" fillId="20" borderId="34" xfId="0" applyFill="1" applyBorder="1" applyAlignment="1" applyProtection="1">
      <alignment horizontal="center" vertical="center"/>
      <protection locked="0"/>
    </xf>
    <xf numFmtId="0" fontId="21" fillId="20" borderId="34" xfId="0" applyFont="1" applyFill="1" applyBorder="1" applyAlignment="1" applyProtection="1">
      <alignment horizontal="center" vertical="center"/>
      <protection locked="0"/>
    </xf>
    <xf numFmtId="0" fontId="0" fillId="20" borderId="34" xfId="0" applyFill="1" applyBorder="1" applyAlignment="1" applyProtection="1">
      <alignment horizontal="center"/>
      <protection locked="0"/>
    </xf>
    <xf numFmtId="0" fontId="0" fillId="20" borderId="34" xfId="0" applyFill="1" applyBorder="1" applyAlignment="1" applyProtection="1">
      <alignment horizontal="center" vertical="top"/>
      <protection locked="0"/>
    </xf>
    <xf numFmtId="4" fontId="0" fillId="20" borderId="34" xfId="0" applyNumberFormat="1" applyFill="1" applyBorder="1" applyAlignment="1" applyProtection="1">
      <alignment vertical="top"/>
      <protection locked="0"/>
    </xf>
    <xf numFmtId="4" fontId="0" fillId="20" borderId="35" xfId="0" applyNumberFormat="1" applyFill="1" applyBorder="1" applyAlignment="1" applyProtection="1">
      <alignment vertical="top"/>
      <protection locked="0"/>
    </xf>
    <xf numFmtId="0" fontId="0" fillId="20" borderId="36" xfId="0" applyFill="1" applyBorder="1"/>
    <xf numFmtId="4" fontId="29" fillId="23" borderId="26" xfId="0" quotePrefix="1" applyNumberFormat="1" applyFont="1" applyFill="1" applyBorder="1" applyAlignment="1">
      <alignment horizontal="right" vertical="center"/>
    </xf>
    <xf numFmtId="0" fontId="29" fillId="23" borderId="27" xfId="0" quotePrefix="1" applyFont="1" applyFill="1" applyBorder="1" applyAlignment="1">
      <alignment horizontal="center" vertical="center" wrapText="1"/>
    </xf>
    <xf numFmtId="166" fontId="2" fillId="7" borderId="5" xfId="0" applyNumberFormat="1" applyFont="1" applyFill="1" applyBorder="1"/>
    <xf numFmtId="166" fontId="2" fillId="7" borderId="3" xfId="0" applyNumberFormat="1" applyFont="1" applyFill="1" applyBorder="1" applyAlignment="1">
      <alignment horizontal="right"/>
    </xf>
    <xf numFmtId="166" fontId="2" fillId="7" borderId="5" xfId="0" applyNumberFormat="1" applyFont="1" applyFill="1" applyBorder="1" applyAlignment="1">
      <alignment horizontal="right"/>
    </xf>
    <xf numFmtId="0" fontId="9" fillId="18" borderId="3" xfId="0" applyFont="1" applyFill="1" applyBorder="1" applyAlignment="1">
      <alignment horizontal="center" vertical="center" wrapText="1"/>
    </xf>
    <xf numFmtId="165" fontId="9" fillId="18" borderId="3" xfId="0" applyNumberFormat="1" applyFont="1" applyFill="1" applyBorder="1" applyAlignment="1">
      <alignment horizontal="center" vertical="center" wrapText="1"/>
    </xf>
    <xf numFmtId="166" fontId="9" fillId="18" borderId="3" xfId="0" applyNumberFormat="1" applyFont="1" applyFill="1" applyBorder="1" applyAlignment="1">
      <alignment horizontal="center" vertical="center" wrapText="1"/>
    </xf>
    <xf numFmtId="164" fontId="9" fillId="18" borderId="3" xfId="0" applyNumberFormat="1" applyFont="1" applyFill="1" applyBorder="1" applyAlignment="1">
      <alignment horizontal="center" vertical="center" wrapText="1"/>
    </xf>
    <xf numFmtId="14" fontId="0" fillId="0" borderId="7" xfId="0" applyNumberFormat="1" applyBorder="1"/>
    <xf numFmtId="165" fontId="0" fillId="0" borderId="6" xfId="0" applyNumberFormat="1" applyBorder="1"/>
    <xf numFmtId="0" fontId="0" fillId="0" borderId="6" xfId="0" applyBorder="1"/>
    <xf numFmtId="166" fontId="0" fillId="7" borderId="6" xfId="0" applyNumberFormat="1" applyFill="1" applyBorder="1"/>
    <xf numFmtId="166" fontId="0" fillId="0" borderId="6" xfId="0" applyNumberFormat="1" applyBorder="1"/>
    <xf numFmtId="0" fontId="0" fillId="0" borderId="6" xfId="0" applyBorder="1" applyAlignment="1">
      <alignment horizontal="center"/>
    </xf>
    <xf numFmtId="0" fontId="0" fillId="0" borderId="8" xfId="0" applyBorder="1" applyAlignment="1">
      <alignment horizontal="center"/>
    </xf>
    <xf numFmtId="14" fontId="0" fillId="0" borderId="16" xfId="0" applyNumberFormat="1" applyBorder="1"/>
    <xf numFmtId="14" fontId="0" fillId="0" borderId="17" xfId="0" applyNumberFormat="1" applyBorder="1"/>
    <xf numFmtId="165" fontId="0" fillId="0" borderId="9" xfId="0" applyNumberFormat="1" applyBorder="1"/>
    <xf numFmtId="0" fontId="0" fillId="0" borderId="9" xfId="0" applyBorder="1"/>
    <xf numFmtId="166" fontId="0" fillId="7" borderId="9" xfId="0" applyNumberFormat="1" applyFill="1" applyBorder="1"/>
    <xf numFmtId="166" fontId="0" fillId="0" borderId="9" xfId="0" applyNumberFormat="1" applyBorder="1"/>
    <xf numFmtId="0" fontId="0" fillId="0" borderId="9" xfId="0" applyBorder="1" applyAlignment="1">
      <alignment horizontal="center"/>
    </xf>
    <xf numFmtId="0" fontId="9" fillId="18" borderId="7" xfId="0" applyFont="1" applyFill="1" applyBorder="1" applyAlignment="1">
      <alignment horizontal="center" vertical="center" wrapText="1"/>
    </xf>
    <xf numFmtId="166" fontId="2" fillId="7" borderId="17" xfId="0" applyNumberFormat="1" applyFont="1" applyFill="1" applyBorder="1"/>
    <xf numFmtId="166" fontId="9" fillId="13" borderId="5" xfId="0" applyNumberFormat="1" applyFont="1" applyFill="1" applyBorder="1" applyAlignment="1">
      <alignment horizontal="center" vertical="center" wrapText="1"/>
    </xf>
    <xf numFmtId="0" fontId="29" fillId="23" borderId="1" xfId="0" applyFont="1" applyFill="1" applyBorder="1" applyAlignment="1">
      <alignment horizontal="center" vertical="center"/>
    </xf>
    <xf numFmtId="0" fontId="29" fillId="23" borderId="40" xfId="0" applyFont="1" applyFill="1" applyBorder="1" applyAlignment="1">
      <alignment horizontal="center" vertical="center"/>
    </xf>
    <xf numFmtId="0" fontId="0" fillId="20" borderId="18" xfId="0" applyFill="1" applyBorder="1"/>
    <xf numFmtId="0" fontId="0" fillId="20" borderId="28" xfId="0" applyFill="1" applyBorder="1"/>
    <xf numFmtId="0" fontId="0" fillId="20" borderId="20" xfId="0" applyFill="1" applyBorder="1"/>
    <xf numFmtId="0" fontId="0" fillId="20" borderId="19" xfId="0" applyFill="1" applyBorder="1"/>
    <xf numFmtId="0" fontId="0" fillId="20" borderId="42" xfId="0" applyFill="1" applyBorder="1"/>
    <xf numFmtId="0" fontId="0" fillId="20" borderId="43" xfId="0" applyFill="1" applyBorder="1"/>
    <xf numFmtId="0" fontId="0" fillId="20" borderId="2" xfId="0" applyFill="1" applyBorder="1"/>
    <xf numFmtId="0" fontId="0" fillId="20" borderId="25" xfId="0" applyFill="1" applyBorder="1"/>
    <xf numFmtId="0" fontId="0" fillId="20" borderId="26" xfId="0" applyFill="1" applyBorder="1"/>
    <xf numFmtId="0" fontId="0" fillId="20" borderId="32" xfId="0" applyFill="1" applyBorder="1"/>
    <xf numFmtId="0" fontId="0" fillId="20" borderId="44" xfId="0" applyFill="1" applyBorder="1"/>
    <xf numFmtId="0" fontId="0" fillId="20" borderId="45" xfId="0" applyFill="1" applyBorder="1"/>
    <xf numFmtId="0" fontId="31" fillId="7" borderId="0" xfId="0" applyFont="1" applyFill="1"/>
    <xf numFmtId="0" fontId="31" fillId="7" borderId="0" xfId="0" applyFont="1" applyFill="1" applyAlignment="1">
      <alignment horizontal="center"/>
    </xf>
    <xf numFmtId="4" fontId="31" fillId="7" borderId="0" xfId="0" applyNumberFormat="1" applyFont="1" applyFill="1"/>
    <xf numFmtId="4" fontId="0" fillId="7" borderId="0" xfId="0" applyNumberFormat="1" applyFill="1"/>
    <xf numFmtId="0" fontId="22" fillId="7" borderId="0" xfId="0" applyFont="1" applyFill="1"/>
    <xf numFmtId="0" fontId="25" fillId="7" borderId="0" xfId="0" applyFont="1" applyFill="1"/>
    <xf numFmtId="0" fontId="0" fillId="7" borderId="0" xfId="0" quotePrefix="1" applyFill="1"/>
    <xf numFmtId="0" fontId="22" fillId="7" borderId="0" xfId="0" quotePrefix="1" applyFont="1" applyFill="1"/>
    <xf numFmtId="0" fontId="21" fillId="7" borderId="0" xfId="0" applyFont="1" applyFill="1"/>
    <xf numFmtId="0" fontId="21" fillId="7" borderId="0" xfId="0" applyFont="1" applyFill="1" applyAlignment="1">
      <alignment horizontal="center"/>
    </xf>
    <xf numFmtId="4" fontId="21" fillId="7" borderId="0" xfId="0" applyNumberFormat="1" applyFont="1" applyFill="1"/>
    <xf numFmtId="0" fontId="0" fillId="26" borderId="33" xfId="0" applyFill="1" applyBorder="1" applyAlignment="1">
      <alignment vertical="center"/>
    </xf>
    <xf numFmtId="166" fontId="0" fillId="0" borderId="3" xfId="0" applyNumberFormat="1" applyBorder="1"/>
    <xf numFmtId="0" fontId="0" fillId="0" borderId="0" xfId="0" applyAlignment="1">
      <alignment horizontal="left"/>
    </xf>
    <xf numFmtId="166" fontId="2" fillId="16" borderId="1" xfId="0" applyNumberFormat="1" applyFont="1" applyFill="1" applyBorder="1"/>
    <xf numFmtId="0" fontId="9" fillId="9" borderId="10" xfId="0" applyFont="1" applyFill="1" applyBorder="1" applyAlignment="1">
      <alignment horizontal="center" vertical="center" wrapText="1"/>
    </xf>
    <xf numFmtId="168" fontId="1" fillId="9" borderId="7" xfId="0" applyNumberFormat="1" applyFont="1" applyFill="1" applyBorder="1" applyAlignment="1">
      <alignment horizontal="center" vertical="center"/>
    </xf>
    <xf numFmtId="168" fontId="1" fillId="9" borderId="16" xfId="0" applyNumberFormat="1" applyFont="1" applyFill="1" applyBorder="1" applyAlignment="1">
      <alignment horizontal="center" vertical="center"/>
    </xf>
    <xf numFmtId="168" fontId="1" fillId="9" borderId="17" xfId="0" applyNumberFormat="1" applyFont="1" applyFill="1" applyBorder="1" applyAlignment="1">
      <alignment horizontal="center" vertical="center"/>
    </xf>
    <xf numFmtId="0" fontId="9" fillId="28" borderId="11" xfId="0" applyFont="1" applyFill="1" applyBorder="1" applyAlignment="1">
      <alignment horizontal="center" vertical="center" wrapText="1"/>
    </xf>
    <xf numFmtId="9" fontId="1" fillId="28" borderId="6" xfId="0" applyNumberFormat="1" applyFont="1" applyFill="1" applyBorder="1" applyAlignment="1">
      <alignment horizontal="center" vertical="center"/>
    </xf>
    <xf numFmtId="9" fontId="1" fillId="28" borderId="9" xfId="0" applyNumberFormat="1" applyFont="1" applyFill="1" applyBorder="1" applyAlignment="1">
      <alignment horizontal="center" vertical="center"/>
    </xf>
    <xf numFmtId="166" fontId="9" fillId="7" borderId="11" xfId="0" applyNumberFormat="1" applyFont="1" applyFill="1" applyBorder="1" applyAlignment="1">
      <alignment horizontal="center" vertical="center" wrapText="1"/>
    </xf>
    <xf numFmtId="166" fontId="1" fillId="7" borderId="6" xfId="0" applyNumberFormat="1" applyFont="1" applyFill="1" applyBorder="1" applyAlignment="1">
      <alignment horizontal="center" vertical="center"/>
    </xf>
    <xf numFmtId="166" fontId="1" fillId="7" borderId="9" xfId="0" applyNumberFormat="1" applyFont="1" applyFill="1" applyBorder="1" applyAlignment="1">
      <alignment horizontal="center" vertical="center"/>
    </xf>
    <xf numFmtId="165" fontId="2" fillId="0" borderId="0" xfId="0" applyNumberFormat="1" applyFont="1"/>
    <xf numFmtId="14" fontId="0" fillId="29" borderId="3" xfId="0" applyNumberFormat="1" applyFill="1" applyBorder="1"/>
    <xf numFmtId="165" fontId="0" fillId="29" borderId="3" xfId="0" applyNumberFormat="1" applyFill="1" applyBorder="1"/>
    <xf numFmtId="0" fontId="0" fillId="29" borderId="3" xfId="0" applyFill="1" applyBorder="1"/>
    <xf numFmtId="166" fontId="2" fillId="29" borderId="3" xfId="0" applyNumberFormat="1" applyFont="1" applyFill="1" applyBorder="1" applyAlignment="1">
      <alignment horizontal="center"/>
    </xf>
    <xf numFmtId="0" fontId="0" fillId="29" borderId="3" xfId="0" applyFill="1" applyBorder="1" applyAlignment="1">
      <alignment horizontal="center"/>
    </xf>
    <xf numFmtId="14" fontId="0" fillId="29" borderId="5" xfId="0" applyNumberFormat="1" applyFill="1" applyBorder="1"/>
    <xf numFmtId="165" fontId="0" fillId="29" borderId="5" xfId="0" applyNumberFormat="1" applyFill="1" applyBorder="1"/>
    <xf numFmtId="0" fontId="0" fillId="29" borderId="5" xfId="0" applyFill="1" applyBorder="1"/>
    <xf numFmtId="166" fontId="0" fillId="29" borderId="5" xfId="0" applyNumberFormat="1" applyFill="1" applyBorder="1"/>
    <xf numFmtId="166" fontId="2" fillId="29" borderId="5" xfId="0" applyNumberFormat="1" applyFont="1" applyFill="1" applyBorder="1" applyAlignment="1">
      <alignment horizontal="right"/>
    </xf>
    <xf numFmtId="0" fontId="0" fillId="29" borderId="5" xfId="0" applyFill="1" applyBorder="1" applyAlignment="1">
      <alignment horizontal="center"/>
    </xf>
    <xf numFmtId="0" fontId="0" fillId="29" borderId="5" xfId="0" quotePrefix="1" applyFill="1" applyBorder="1" applyAlignment="1">
      <alignment horizontal="center"/>
    </xf>
    <xf numFmtId="0" fontId="8" fillId="7" borderId="0" xfId="0" applyFont="1" applyFill="1"/>
    <xf numFmtId="0" fontId="1" fillId="7" borderId="7" xfId="0" applyFont="1" applyFill="1" applyBorder="1"/>
    <xf numFmtId="0" fontId="7" fillId="7" borderId="6" xfId="0" applyFont="1" applyFill="1" applyBorder="1"/>
    <xf numFmtId="0" fontId="1" fillId="7" borderId="6" xfId="0" applyFont="1" applyFill="1" applyBorder="1"/>
    <xf numFmtId="166" fontId="1" fillId="7" borderId="6" xfId="0" applyNumberFormat="1" applyFont="1" applyFill="1" applyBorder="1"/>
    <xf numFmtId="0" fontId="0" fillId="7" borderId="8" xfId="0" applyFill="1" applyBorder="1"/>
    <xf numFmtId="0" fontId="1" fillId="7" borderId="16" xfId="0" applyFont="1" applyFill="1" applyBorder="1"/>
    <xf numFmtId="0" fontId="0" fillId="7" borderId="14" xfId="0" applyFill="1" applyBorder="1"/>
    <xf numFmtId="9" fontId="1" fillId="28" borderId="0" xfId="0" applyNumberFormat="1" applyFont="1" applyFill="1" applyAlignment="1">
      <alignment horizontal="center" vertical="center"/>
    </xf>
    <xf numFmtId="166" fontId="1" fillId="7" borderId="0" xfId="0" applyNumberFormat="1" applyFont="1" applyFill="1" applyAlignment="1">
      <alignment horizontal="center" vertical="center"/>
    </xf>
    <xf numFmtId="0" fontId="1" fillId="7" borderId="14" xfId="0" applyFont="1" applyFill="1" applyBorder="1"/>
    <xf numFmtId="0" fontId="1" fillId="7" borderId="17" xfId="0" applyFont="1" applyFill="1" applyBorder="1"/>
    <xf numFmtId="0" fontId="0" fillId="7" borderId="9" xfId="0" applyFill="1" applyBorder="1"/>
    <xf numFmtId="0" fontId="1" fillId="7" borderId="15" xfId="0" applyFont="1" applyFill="1" applyBorder="1"/>
    <xf numFmtId="0" fontId="1" fillId="7" borderId="0" xfId="0" applyFont="1" applyFill="1" applyAlignment="1">
      <alignment horizontal="center" vertical="center" wrapText="1"/>
    </xf>
    <xf numFmtId="9" fontId="1" fillId="7" borderId="0" xfId="0" applyNumberFormat="1" applyFont="1" applyFill="1" applyAlignment="1">
      <alignment horizontal="center" vertical="center" wrapText="1"/>
    </xf>
    <xf numFmtId="17" fontId="1" fillId="7" borderId="0" xfId="0" applyNumberFormat="1" applyFont="1" applyFill="1" applyAlignment="1">
      <alignment horizontal="center" vertical="center" wrapText="1"/>
    </xf>
    <xf numFmtId="16" fontId="1" fillId="7" borderId="0" xfId="0" applyNumberFormat="1" applyFont="1" applyFill="1" applyAlignment="1">
      <alignment horizontal="center" vertical="center" wrapText="1"/>
    </xf>
    <xf numFmtId="166" fontId="1" fillId="7" borderId="0" xfId="0" applyNumberFormat="1" applyFont="1" applyFill="1" applyAlignment="1">
      <alignment horizontal="center" vertical="center" wrapText="1"/>
    </xf>
    <xf numFmtId="0" fontId="1" fillId="7" borderId="0" xfId="0" applyFont="1" applyFill="1" applyAlignment="1">
      <alignment horizontal="left" vertical="center" wrapText="1"/>
    </xf>
    <xf numFmtId="10" fontId="1" fillId="7" borderId="0" xfId="0" applyNumberFormat="1" applyFont="1" applyFill="1" applyAlignment="1">
      <alignment horizontal="left" vertical="center" wrapText="1"/>
    </xf>
    <xf numFmtId="0" fontId="2" fillId="16" borderId="10" xfId="0" applyFont="1" applyFill="1" applyBorder="1" applyAlignment="1">
      <alignment horizontal="center"/>
    </xf>
    <xf numFmtId="0" fontId="2" fillId="16" borderId="12" xfId="0" applyFont="1" applyFill="1" applyBorder="1" applyAlignment="1">
      <alignment horizontal="center"/>
    </xf>
    <xf numFmtId="4" fontId="29" fillId="23" borderId="24" xfId="0" quotePrefix="1" applyNumberFormat="1" applyFont="1" applyFill="1" applyBorder="1" applyAlignment="1">
      <alignment horizontal="right" vertical="center"/>
    </xf>
    <xf numFmtId="4" fontId="29" fillId="23" borderId="27" xfId="0" quotePrefix="1" applyNumberFormat="1" applyFont="1" applyFill="1" applyBorder="1" applyAlignment="1">
      <alignment horizontal="right" vertical="center"/>
    </xf>
    <xf numFmtId="4" fontId="29" fillId="23" borderId="41" xfId="0" quotePrefix="1" applyNumberFormat="1" applyFont="1" applyFill="1" applyBorder="1" applyAlignment="1">
      <alignment horizontal="right" vertical="center"/>
    </xf>
    <xf numFmtId="166" fontId="9" fillId="19" borderId="10" xfId="0" applyNumberFormat="1" applyFont="1" applyFill="1" applyBorder="1" applyAlignment="1">
      <alignment horizontal="center" vertical="center" wrapText="1"/>
    </xf>
    <xf numFmtId="166" fontId="9" fillId="19" borderId="12" xfId="0" applyNumberFormat="1" applyFont="1" applyFill="1" applyBorder="1" applyAlignment="1">
      <alignment horizontal="center" vertical="center" wrapText="1"/>
    </xf>
    <xf numFmtId="0" fontId="2" fillId="3" borderId="46" xfId="0" applyFont="1" applyFill="1" applyBorder="1" applyAlignment="1">
      <alignment horizontal="left" wrapText="1"/>
    </xf>
    <xf numFmtId="0" fontId="2" fillId="3" borderId="0" xfId="0" applyFont="1" applyFill="1" applyBorder="1" applyAlignment="1">
      <alignment horizontal="left" wrapText="1"/>
    </xf>
    <xf numFmtId="0" fontId="9" fillId="3" borderId="46" xfId="0" applyFont="1" applyFill="1" applyBorder="1" applyAlignment="1">
      <alignment horizontal="left" wrapText="1"/>
    </xf>
    <xf numFmtId="0" fontId="9" fillId="3" borderId="0" xfId="0" applyFont="1" applyFill="1" applyBorder="1" applyAlignment="1">
      <alignment horizontal="left" wrapText="1"/>
    </xf>
  </cellXfs>
  <cellStyles count="1">
    <cellStyle name="Normal" xfId="0" builtinId="0"/>
  </cellStyles>
  <dxfs count="94">
    <dxf>
      <numFmt numFmtId="19" formatCode="dd/mm/yyyy"/>
      <fill>
        <patternFill patternType="none">
          <fgColor indexed="64"/>
          <bgColor auto="1"/>
        </patternFill>
      </fill>
    </dxf>
    <dxf>
      <numFmt numFmtId="166" formatCode="&quot;£&quot;#,##0.00;\(&quot;£&quot;#,##0.00\)"/>
      <fill>
        <patternFill patternType="none">
          <fgColor indexed="64"/>
          <bgColor auto="1"/>
        </patternFill>
      </fill>
    </dxf>
    <dxf>
      <numFmt numFmtId="166" formatCode="&quot;£&quot;#,##0.00;\(&quot;£&quot;#,##0.00\)"/>
      <fill>
        <patternFill patternType="none">
          <fgColor indexed="64"/>
          <bgColor auto="1"/>
        </patternFill>
      </fill>
    </dxf>
    <dxf>
      <numFmt numFmtId="166" formatCode="&quot;£&quot;#,##0.00;\(&quot;£&quot;#,##0.00\)"/>
      <fill>
        <patternFill patternType="none">
          <fgColor indexed="64"/>
          <bgColor auto="1"/>
        </patternFill>
      </fill>
    </dxf>
    <dxf>
      <numFmt numFmtId="166" formatCode="&quot;£&quot;#,##0.00;\(&quot;£&quot;#,##0.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fill>
        <patternFill patternType="none">
          <fgColor indexed="64"/>
          <bgColor auto="1"/>
        </patternFill>
      </fill>
      <alignment horizontal="center" textRotation="0"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auto="1"/>
        <name val="Calibri"/>
        <family val="2"/>
        <scheme val="minor"/>
      </font>
      <numFmt numFmtId="166" formatCode="&quot;£&quot;#,##0.00;\(&quot;£&quot;#,##0.00\)"/>
      <fill>
        <patternFill patternType="solid">
          <fgColor indexed="64"/>
          <bgColor theme="4"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bgColor rgb="FFFF5050"/>
        </patternFill>
      </fill>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6" formatCode="&quot;£&quot;#,##0.00;\(&quot;£&quot;#,##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font>
        <b val="0"/>
        <i/>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b/>
        <i val="0"/>
        <condense val="0"/>
        <extend val="0"/>
        <color indexed="10"/>
      </font>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5" formatCode="000000"/>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border diagonalUp="0" diagonalDown="0" outline="0">
        <left/>
        <right style="medium">
          <color indexed="64"/>
        </right>
        <top/>
        <bottom/>
      </border>
    </dxf>
    <dxf>
      <border outline="0">
        <left style="medium">
          <color indexed="64"/>
        </left>
        <right style="medium">
          <color indexed="64"/>
        </right>
        <top style="medium">
          <color indexed="64"/>
        </top>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1" tint="0.49998474074526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top/>
        <bottom/>
      </border>
    </dxf>
    <dxf>
      <font>
        <b/>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alignment horizontal="right"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5" formatCode="000000"/>
      <fill>
        <patternFill patternType="none">
          <fgColor indexed="64"/>
          <bgColor auto="1"/>
        </patternFill>
      </fill>
      <alignment horizontal="center"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border diagonalUp="0" diagonalDown="0" outline="0">
        <left/>
        <right style="medium">
          <color indexed="64"/>
        </right>
        <top/>
        <bottom/>
      </border>
    </dxf>
    <dxf>
      <border outline="0">
        <left style="medium">
          <color indexed="64"/>
        </left>
        <right style="medium">
          <color indexed="64"/>
        </right>
        <top style="medium">
          <color indexed="64"/>
        </top>
      </border>
    </dxf>
    <dxf>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66" formatCode="&quot;£&quot;#,##0.00;\(&quot;£&quot;#,##0.00\)"/>
      <fill>
        <patternFill patternType="solid">
          <fgColor indexed="64"/>
          <bgColor theme="0"/>
        </patternFill>
      </fill>
      <alignment horizontal="right" vertical="bottom" textRotation="0" wrapText="0" indent="0" justifyLastLine="0" shrinkToFit="0" readingOrder="0"/>
      <border diagonalUp="0" diagonalDown="0">
        <left style="medium">
          <color indexed="64"/>
        </left>
        <right style="medium">
          <color indexed="64"/>
        </right>
        <vertical/>
      </border>
    </dxf>
    <dxf>
      <font>
        <b val="0"/>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6" formatCode="&quot;£&quot;#,##0.00;\(&quot;£&quot;#,##0.00\)"/>
      <fill>
        <patternFill patternType="solid">
          <fgColor indexed="64"/>
          <bgColor theme="0"/>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000000"/>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border diagonalUp="0" diagonalDown="0">
        <left style="medium">
          <color indexed="64"/>
        </left>
        <right/>
        <top/>
        <bottom/>
        <vertical/>
        <horizontal/>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8"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border>
    </dxf>
    <dxf>
      <font>
        <b/>
        <i val="0"/>
        <strike val="0"/>
        <condense val="0"/>
        <extend val="0"/>
        <outline val="0"/>
        <shadow val="0"/>
        <u val="none"/>
        <vertAlign val="baseline"/>
        <sz val="11"/>
        <color theme="1"/>
        <name val="Calibri"/>
        <family val="2"/>
        <scheme val="minor"/>
      </font>
      <numFmt numFmtId="166" formatCode="&quot;£&quot;#,##0.00;\(&quot;£&quot;#,##0.00\)"/>
      <fill>
        <patternFill patternType="solid">
          <fgColor indexed="64"/>
          <bgColor theme="0"/>
        </patternFill>
      </fill>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6" formatCode="&quot;£&quot;#,##0.00;\(&quot;£&quot;#,##0.00\)"/>
      <fill>
        <patternFill patternType="none">
          <fgColor indexed="64"/>
          <bgColor auto="1"/>
        </patternFill>
      </fill>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6" formatCode="&quot;£&quot;#,##0.00;\(&quot;£&quot;#,##0.00\)"/>
      <fill>
        <patternFill patternType="solid">
          <fgColor indexed="64"/>
          <bgColor theme="0"/>
        </patternFill>
      </fill>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9" formatCode="dd/mm/yyyy"/>
      <fill>
        <patternFill patternType="none">
          <fgColor indexed="64"/>
          <bgColor auto="1"/>
        </patternFill>
      </fill>
      <border diagonalUp="0" diagonalDown="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csar\OneDrive\Case%20Work\Imprest%20Project\AA_Imprest%20template%20Jan%202022%20-%20Sch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CILIATION"/>
      <sheetName val="Main School"/>
      <sheetName val="Community1"/>
      <sheetName val="addl1"/>
      <sheetName val="spare"/>
      <sheetName val="CAPITAL"/>
      <sheetName val="VAT &amp; SUMMARY"/>
      <sheetName val="Journal Template"/>
      <sheetName val="  "/>
    </sheetNames>
    <sheetDataSet>
      <sheetData sheetId="0">
        <row r="8">
          <cell r="F8" t="str">
            <v>Click here to choose school name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163B71-DFB7-4A41-8435-85D477B264F1}" name="Table5" displayName="Table5" ref="A5:N105" totalsRowShown="0" headerRowDxfId="93" dataDxfId="92" tableBorderDxfId="91">
  <autoFilter ref="A5:N105" xr:uid="{4E163B71-DFB7-4A41-8435-85D477B264F1}"/>
  <tableColumns count="14">
    <tableColumn id="1" xr3:uid="{5A07943C-4DE9-4F5A-9468-7B59E039F0B6}" name="Date" dataDxfId="90"/>
    <tableColumn id="2" xr3:uid="{E08ADBE3-03AF-4D00-B01D-A2817825A75C}" name="Yellow Sheet / Receipt Number" dataDxfId="89"/>
    <tableColumn id="3" xr3:uid="{EFDF0C18-C1D1-41AB-A67A-A08DF0044B3A}" name="Payee" dataDxfId="88"/>
    <tableColumn id="4" xr3:uid="{1B09CA1F-6E45-47D5-8B36-A88BC33DDFAE}" name="Description" dataDxfId="87"/>
    <tableColumn id="5" xr3:uid="{4D56B672-3696-4DDC-8227-031D01886EFC}" name="Base Amount" dataDxfId="86">
      <calculatedColumnFormula>IF(G6=0," ",F6)</calculatedColumnFormula>
    </tableColumn>
    <tableColumn id="6" xr3:uid="{46C5C6E4-E5DF-4EAB-8088-3340B0F7692C}" name="Net          (Amount before VAT)                                              £" dataDxfId="85"/>
    <tableColumn id="7" xr3:uid="{56682EAF-494A-4B93-8D2A-D83E9DF95597}" name="VAT Amount            £" dataDxfId="84"/>
    <tableColumn id="8" xr3:uid="{409CC41D-F175-4555-9A71-56826A98A8CC}" name="Total including  VAT                            £" dataDxfId="83">
      <calculatedColumnFormula>SUM(#REF!)</calculatedColumnFormula>
    </tableColumn>
    <tableColumn id="9" xr3:uid="{74238C9B-4BEC-4B9E-9F70-7A73AA980E2E}" name="Cost Centre" dataDxfId="82"/>
    <tableColumn id="10" xr3:uid="{C65BBB20-0DBA-4F35-AD7F-DEAD614BD36A}" name="Account Code" dataDxfId="81"/>
    <tableColumn id="11" xr3:uid="{F8E99435-CB32-46DC-9627-067B83694DA9}" name="Cat4 Code" dataDxfId="80"/>
    <tableColumn id="12" xr3:uid="{B164C579-CDD1-4897-B921-808D8BB573BC}" name="Cat 7 -        G Code" dataDxfId="79"/>
    <tableColumn id="13" xr3:uid="{92FAFF4B-E4DF-4E3E-A9A8-EA9E8D75A184}" name="Cat 6 ICS code / MOSAIC NO. " dataDxfId="78"/>
    <tableColumn id="14" xr3:uid="{C37B529F-710D-4F72-8B5B-48E02D41FDF0}" name="Amounts &gt;£100 must have Budget Manager authorisation" dataDxfId="77"/>
  </tableColumns>
  <tableStyleInfo name="TableStyleMedium1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74075FE-164C-46E2-AECF-C64437E36DAC}" name="Table4" displayName="Table4" ref="A5:O45" totalsRowShown="0" headerRowDxfId="76" dataDxfId="74" headerRowBorderDxfId="75" tableBorderDxfId="73">
  <autoFilter ref="A5:O45" xr:uid="{574075FE-164C-46E2-AECF-C64437E36DAC}"/>
  <tableColumns count="15">
    <tableColumn id="1" xr3:uid="{415D765F-42C0-40A1-AA97-D5B0DA726C98}" name="Date" dataDxfId="72"/>
    <tableColumn id="2" xr3:uid="{B417F7AA-62E3-429F-9895-6B473E8863F4}" name="Chq No" dataDxfId="71"/>
    <tableColumn id="3" xr3:uid="{AE3574C5-A21D-4ECF-A285-34FEB9D6DDBD}" name="Payee" dataDxfId="70"/>
    <tableColumn id="4" xr3:uid="{DF6325DE-743B-497B-8DA0-72447E290402}" name="Description" dataDxfId="69"/>
    <tableColumn id="5" xr3:uid="{2D37C678-B4C2-44C5-89F4-CC2C674EF562}" name="Base Amount" dataDxfId="68">
      <calculatedColumnFormula>IF(G6=0,0,F6)</calculatedColumnFormula>
    </tableColumn>
    <tableColumn id="6" xr3:uid="{1B4946FB-7D4E-4A34-980C-729B3DAB7E97}" name="Net          (Amount before VAT)                                              £" dataDxfId="67"/>
    <tableColumn id="7" xr3:uid="{37B91250-BDA3-44A3-8B6E-7DCB89E6AF44}" name="VAT Amount            £" dataDxfId="66"/>
    <tableColumn id="8" xr3:uid="{7A80B3A2-EF62-4A81-BCC9-56E4CF0EFC95}" name="Total including VAT                            £" dataDxfId="65">
      <calculatedColumnFormula>SUM(F6:G6)</calculatedColumnFormula>
    </tableColumn>
    <tableColumn id="9" xr3:uid="{D03A369A-E4DF-42BD-955F-33667D813B82}" name="Cost Centre" dataDxfId="64"/>
    <tableColumn id="10" xr3:uid="{74449CE3-3C96-45C6-BF33-D07219D3B12E}" name="Account Code" dataDxfId="63"/>
    <tableColumn id="11" xr3:uid="{67067920-6078-450C-9C12-D3E003F2EF13}" name="Cat 4 Code" dataDxfId="62"/>
    <tableColumn id="12" xr3:uid="{A5EE825D-B20E-475A-9A8E-8E6A45C806E9}" name="Cat 7 -        G Code" dataDxfId="61"/>
    <tableColumn id="13" xr3:uid="{FD38D4A1-FA66-4AB6-9132-93A7540A68EF}" name="Cat 6 ICS code / MOSAIC NO. " dataDxfId="60"/>
    <tableColumn id="14" xr3:uid="{DA834B52-1155-4490-B4BC-E8679254FC0E}" name="Amounts &gt;£100 must have Budget Manager authorisation" dataDxfId="59"/>
    <tableColumn id="15" xr3:uid="{049DDB43-949E-45B8-903F-4EAFEAC45664}" name="Bank Statement No" dataDxfId="58"/>
  </tableColumns>
  <tableStyleInfo name="TableStyleMedium1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5A26C3-0113-4C7E-B571-528BC16AE04B}" name="Table3" displayName="Table3" ref="A5:G15" totalsRowShown="0" headerRowDxfId="57" dataDxfId="55" headerRowBorderDxfId="56" tableBorderDxfId="54">
  <autoFilter ref="A5:G15" xr:uid="{365A26C3-0113-4C7E-B571-528BC16AE04B}"/>
  <tableColumns count="7">
    <tableColumn id="1" xr3:uid="{2DF54DEF-3ED7-40F4-9364-D7A350E12AD1}" name="Date" dataDxfId="53"/>
    <tableColumn id="2" xr3:uid="{BB6B5F10-0D05-4B9B-A607-C20496D99FB1}" name="Chq No" dataDxfId="52"/>
    <tableColumn id="3" xr3:uid="{0549060E-589B-4DD1-A3CE-8E46FC5DDF64}" name="Payee" dataDxfId="51"/>
    <tableColumn id="4" xr3:uid="{2616213E-5E88-4FF2-8A83-E53ADE780DF7}" name="Description" dataDxfId="50"/>
    <tableColumn id="5" xr3:uid="{C614269A-756E-4A86-9E3A-45BBA4DBFC2A}" name="Total                         £" dataDxfId="49"/>
    <tableColumn id="6" xr3:uid="{560A7169-7326-48E1-B509-B302427A37E0}" name="Amounts &gt;£100 must have Budget Manager authorisation" dataDxfId="48"/>
    <tableColumn id="7" xr3:uid="{9E08C466-D9D0-40C7-8A30-8CBCB10792A3}" name="Bank Statement No" dataDxfId="47"/>
  </tableColumns>
  <tableStyleInfo name="TableStyleMedium1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A73BF6-CABE-4EBF-B18E-A497EF8F0A56}" name="Table6" displayName="Table6" ref="A9:F24" totalsRowShown="0" headerRowDxfId="46" dataDxfId="44" headerRowBorderDxfId="45" tableBorderDxfId="43">
  <autoFilter ref="A9:F24" xr:uid="{63A73BF6-CABE-4EBF-B18E-A497EF8F0A56}"/>
  <tableColumns count="6">
    <tableColumn id="1" xr3:uid="{08DE50F4-6246-475D-95B5-6CFF3CE02C2F}" name="Date" dataDxfId="42"/>
    <tableColumn id="2" xr3:uid="{EE735286-190F-401D-8AFB-69A56A011914}" name="Chq No" dataDxfId="41"/>
    <tableColumn id="3" xr3:uid="{8AF56507-8E88-43A1-BB32-13ED10CFEB76}" name="Payee" dataDxfId="40"/>
    <tableColumn id="4" xr3:uid="{8EE13011-1ECB-49AC-A0BC-8D9D2625FE81}" name="Description" dataDxfId="39"/>
    <tableColumn id="5" xr3:uid="{BA62EA40-CD83-43C6-AD24-C090593A3D22}" name="Total                  £" dataDxfId="38"/>
    <tableColumn id="6" xr3:uid="{54FF48BE-23E6-456C-84DC-68959F44B34E}" name="Bank Statement No" dataDxfId="37"/>
  </tableColumns>
  <tableStyleInfo name="TableStyleMedium1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B39421B-FBE2-4283-933E-7A8D74BE1F79}" name="Table2" displayName="Table2" ref="A7:J8" totalsRowShown="0" headerRowDxfId="29" dataDxfId="28" tableBorderDxfId="27">
  <autoFilter ref="A7:J8" xr:uid="{4B39421B-FBE2-4283-933E-7A8D74BE1F79}"/>
  <tableColumns count="10">
    <tableColumn id="1" xr3:uid="{7E526D55-C8A3-4381-BCF1-0AAB1BFA91A5}" name="Creditor No" dataDxfId="26"/>
    <tableColumn id="2" xr3:uid="{F122A0E9-9970-42A2-B272-FAC52C1A2EE8}" name="Customer Name " dataDxfId="25">
      <calculatedColumnFormula>CONCATENATE(Cash!C2," ","Imprest Claim"," ",TEXT(Cash!$H$2,"dd-mmm-yy")," to ",TEXT(Cash!$J$2,"dd-mmm-yy"))</calculatedColumnFormula>
    </tableColumn>
    <tableColumn id="3" xr3:uid="{4FAB2156-9FC4-4FD3-8D45-E5E4F98B960C}" name="BWO Jnl No" dataDxfId="24"/>
    <tableColumn id="4" xr3:uid="{17E61494-18D2-4B27-81AC-33508BC25A61}" name="Claim Date" dataDxfId="23">
      <calculatedColumnFormula>IF(Cash!$J$2="","",Cash!$J$2)</calculatedColumnFormula>
    </tableColumn>
    <tableColumn id="5" xr3:uid="{C09F4C3D-F3C2-4B3B-A2BF-C7C365E54398}" name="Amount Reimbursed    £" dataDxfId="22">
      <calculatedColumnFormula>Reconciliation!E22</calculatedColumnFormula>
    </tableColumn>
    <tableColumn id="6" xr3:uid="{4823AEB7-8A7E-40BB-B8D8-B73BC61E0897}" name="Imprest / Petty Cash" dataDxfId="21"/>
    <tableColumn id="7" xr3:uid="{8A0466CC-3DBA-4471-85D8-7145E8CEAF68}" name="Acc Code " dataDxfId="20"/>
    <tableColumn id="8" xr3:uid="{26536E7E-82F3-4F71-AA53-EA592048392C}" name="Cost Centre" dataDxfId="19"/>
    <tableColumn id="9" xr3:uid="{CAF429C0-A451-45BF-9AB0-0E2D89DC95F5}" name="CAT 6" dataDxfId="18"/>
    <tableColumn id="10" xr3:uid="{E83A92B9-5CBF-414C-B295-C5F75487ADA0}" name="CAT 7" dataDxfId="17"/>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DB908E-2CB3-4374-8D87-D212C66FA4F3}" name="Table1" displayName="Table1" ref="A5:L145" totalsRowShown="0" headerRowDxfId="15" dataDxfId="13" headerRowBorderDxfId="14" tableBorderDxfId="12">
  <autoFilter ref="A5:L145" xr:uid="{74DB908E-2CB3-4374-8D87-D212C66FA4F3}"/>
  <tableColumns count="12">
    <tableColumn id="1" xr3:uid="{64FC270B-96A3-4B99-BE73-132C37D88D12}" name="Account Code" dataDxfId="11"/>
    <tableColumn id="2" xr3:uid="{C0834DFB-8FB2-4EC4-89AF-D3E1E6F30AF9}" name="Cost Centre" dataDxfId="10"/>
    <tableColumn id="3" xr3:uid="{55C55941-8980-488F-816C-2D95D6E44755}" name="Cat 4 Code" dataDxfId="9"/>
    <tableColumn id="4" xr3:uid="{18835433-062C-42CF-A844-763F98C37F6B}" name="Cat 7 -        G Code" dataDxfId="8"/>
    <tableColumn id="5" xr3:uid="{ED22D97F-1195-41A4-8C0A-43EE2D6A503C}" name="Cat 6 ICS code / MOSAIC NO. " dataDxfId="7"/>
    <tableColumn id="6" xr3:uid="{0F6FCDCD-7645-4DD9-A82B-239F498253D8}" name="Tax Code" dataDxfId="6">
      <calculatedColumnFormula>IF(J6=0," ",IF(J6=I6/6,"P1",IF(J6=I6/21,"P4"," ")))</calculatedColumnFormula>
    </tableColumn>
    <tableColumn id="7" xr3:uid="{B40531D7-A561-4E3D-A2A1-AA0E9D09ADD5}" name="Trans Type" dataDxfId="5">
      <calculatedColumnFormula>IF(F6="P1","TX",IF(F6="P4","TX"," "))</calculatedColumnFormula>
    </tableColumn>
    <tableColumn id="8" xr3:uid="{3BE97D62-E8A1-4184-AAA1-3B5364B2F458}" name="Base Amount" dataDxfId="4">
      <calculatedColumnFormula>IF(J6=0," ",ROUND(K6,2))</calculatedColumnFormula>
    </tableColumn>
    <tableColumn id="9" xr3:uid="{12AE3D91-A45C-4824-A651-BBBF86752435}" name="Total Amount" dataDxfId="3"/>
    <tableColumn id="10" xr3:uid="{2929E620-5759-49BB-A7AD-DB97189F2271}" name="VAT Amount" dataDxfId="2"/>
    <tableColumn id="11" xr3:uid="{9F003F3F-847F-4B53-830A-5126D64CA9D2}" name="Net Amount" dataDxfId="1">
      <calculatedColumnFormula>I6-J6</calculatedColumnFormula>
    </tableColumn>
    <tableColumn id="12" xr3:uid="{1F8CA29E-FF7A-4A57-A3F0-913EF590698C}" name="Line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2351-C226-4BA4-ACDA-89A627DFB75D}">
  <sheetPr codeName="Sheet2"/>
  <dimension ref="A1:A61"/>
  <sheetViews>
    <sheetView topLeftCell="A44" zoomScaleNormal="100" workbookViewId="0">
      <selection activeCell="A60" sqref="A60"/>
    </sheetView>
  </sheetViews>
  <sheetFormatPr defaultColWidth="8.7109375" defaultRowHeight="15" x14ac:dyDescent="0.25"/>
  <cols>
    <col min="1" max="1" width="119.42578125" style="109" customWidth="1"/>
    <col min="2" max="16384" width="8.7109375" style="72"/>
  </cols>
  <sheetData>
    <row r="1" spans="1:1" ht="18.75" x14ac:dyDescent="0.3">
      <c r="A1" s="108" t="s">
        <v>226</v>
      </c>
    </row>
    <row r="3" spans="1:1" ht="30" x14ac:dyDescent="0.25">
      <c r="A3" s="110" t="s">
        <v>274</v>
      </c>
    </row>
    <row r="4" spans="1:1" x14ac:dyDescent="0.25">
      <c r="A4" s="110"/>
    </row>
    <row r="5" spans="1:1" ht="30" x14ac:dyDescent="0.25">
      <c r="A5" s="110" t="s">
        <v>220</v>
      </c>
    </row>
    <row r="6" spans="1:1" x14ac:dyDescent="0.25">
      <c r="A6" s="110"/>
    </row>
    <row r="7" spans="1:1" ht="45" x14ac:dyDescent="0.25">
      <c r="A7" s="110" t="s">
        <v>230</v>
      </c>
    </row>
    <row r="8" spans="1:1" x14ac:dyDescent="0.25">
      <c r="A8" s="110"/>
    </row>
    <row r="9" spans="1:1" ht="15.75" x14ac:dyDescent="0.25">
      <c r="A9" s="115" t="s">
        <v>204</v>
      </c>
    </row>
    <row r="10" spans="1:1" ht="30" x14ac:dyDescent="0.25">
      <c r="A10" s="110" t="s">
        <v>205</v>
      </c>
    </row>
    <row r="11" spans="1:1" x14ac:dyDescent="0.25">
      <c r="A11" s="110" t="s">
        <v>216</v>
      </c>
    </row>
    <row r="12" spans="1:1" x14ac:dyDescent="0.25">
      <c r="A12" s="110" t="s">
        <v>217</v>
      </c>
    </row>
    <row r="13" spans="1:1" x14ac:dyDescent="0.25">
      <c r="A13" s="110" t="s">
        <v>218</v>
      </c>
    </row>
    <row r="14" spans="1:1" x14ac:dyDescent="0.25">
      <c r="A14" s="110" t="s">
        <v>227</v>
      </c>
    </row>
    <row r="15" spans="1:1" x14ac:dyDescent="0.25">
      <c r="A15" s="110" t="s">
        <v>228</v>
      </c>
    </row>
    <row r="16" spans="1:1" x14ac:dyDescent="0.25">
      <c r="A16" s="110" t="s">
        <v>219</v>
      </c>
    </row>
    <row r="17" spans="1:1" x14ac:dyDescent="0.25">
      <c r="A17" s="110"/>
    </row>
    <row r="18" spans="1:1" ht="30" x14ac:dyDescent="0.25">
      <c r="A18" s="110" t="s">
        <v>206</v>
      </c>
    </row>
    <row r="19" spans="1:1" x14ac:dyDescent="0.25">
      <c r="A19" s="110" t="s">
        <v>275</v>
      </c>
    </row>
    <row r="20" spans="1:1" x14ac:dyDescent="0.25">
      <c r="A20" s="110"/>
    </row>
    <row r="21" spans="1:1" x14ac:dyDescent="0.25">
      <c r="A21" s="110" t="s">
        <v>224</v>
      </c>
    </row>
    <row r="22" spans="1:1" x14ac:dyDescent="0.25">
      <c r="A22" s="110"/>
    </row>
    <row r="23" spans="1:1" ht="30" x14ac:dyDescent="0.25">
      <c r="A23" s="110" t="s">
        <v>282</v>
      </c>
    </row>
    <row r="24" spans="1:1" x14ac:dyDescent="0.25">
      <c r="A24" s="111"/>
    </row>
    <row r="25" spans="1:1" ht="18.75" x14ac:dyDescent="0.25">
      <c r="A25" s="114" t="s">
        <v>207</v>
      </c>
    </row>
    <row r="26" spans="1:1" x14ac:dyDescent="0.25">
      <c r="A26" s="110"/>
    </row>
    <row r="27" spans="1:1" ht="15.75" x14ac:dyDescent="0.25">
      <c r="A27" s="115" t="s">
        <v>208</v>
      </c>
    </row>
    <row r="28" spans="1:1" ht="30" x14ac:dyDescent="0.25">
      <c r="A28" s="110" t="s">
        <v>272</v>
      </c>
    </row>
    <row r="29" spans="1:1" x14ac:dyDescent="0.25">
      <c r="A29" s="110" t="s">
        <v>271</v>
      </c>
    </row>
    <row r="30" spans="1:1" ht="30" x14ac:dyDescent="0.25">
      <c r="A30" s="112" t="s">
        <v>261</v>
      </c>
    </row>
    <row r="31" spans="1:1" x14ac:dyDescent="0.25">
      <c r="A31" s="112" t="s">
        <v>213</v>
      </c>
    </row>
    <row r="32" spans="1:1" x14ac:dyDescent="0.25">
      <c r="A32" s="112" t="s">
        <v>214</v>
      </c>
    </row>
    <row r="33" spans="1:1" x14ac:dyDescent="0.25">
      <c r="A33" s="112" t="s">
        <v>262</v>
      </c>
    </row>
    <row r="34" spans="1:1" ht="30" x14ac:dyDescent="0.25">
      <c r="A34" s="112" t="s">
        <v>215</v>
      </c>
    </row>
    <row r="35" spans="1:1" x14ac:dyDescent="0.25">
      <c r="A35" s="101" t="s">
        <v>273</v>
      </c>
    </row>
    <row r="36" spans="1:1" x14ac:dyDescent="0.25">
      <c r="A36" s="113"/>
    </row>
    <row r="37" spans="1:1" ht="15.75" x14ac:dyDescent="0.25">
      <c r="A37" s="126" t="s">
        <v>276</v>
      </c>
    </row>
    <row r="38" spans="1:1" s="109" customFormat="1" x14ac:dyDescent="0.25">
      <c r="A38" s="127" t="s">
        <v>277</v>
      </c>
    </row>
    <row r="39" spans="1:1" s="109" customFormat="1" ht="30" x14ac:dyDescent="0.25">
      <c r="A39" s="109" t="s">
        <v>278</v>
      </c>
    </row>
    <row r="40" spans="1:1" s="109" customFormat="1" ht="32.25" customHeight="1" x14ac:dyDescent="0.25">
      <c r="A40" s="109" t="s">
        <v>280</v>
      </c>
    </row>
    <row r="41" spans="1:1" s="109" customFormat="1" ht="30" x14ac:dyDescent="0.25">
      <c r="A41" s="127" t="s">
        <v>279</v>
      </c>
    </row>
    <row r="42" spans="1:1" s="109" customFormat="1" x14ac:dyDescent="0.25">
      <c r="A42" s="109" t="s">
        <v>281</v>
      </c>
    </row>
    <row r="43" spans="1:1" x14ac:dyDescent="0.25">
      <c r="A43" s="113"/>
    </row>
    <row r="44" spans="1:1" ht="15.75" x14ac:dyDescent="0.25">
      <c r="A44" s="115" t="s">
        <v>209</v>
      </c>
    </row>
    <row r="45" spans="1:1" ht="30" x14ac:dyDescent="0.25">
      <c r="A45" s="110" t="s">
        <v>221</v>
      </c>
    </row>
    <row r="46" spans="1:1" x14ac:dyDescent="0.25">
      <c r="A46" s="110"/>
    </row>
    <row r="47" spans="1:1" ht="30" x14ac:dyDescent="0.25">
      <c r="A47" s="110" t="s">
        <v>229</v>
      </c>
    </row>
    <row r="48" spans="1:1" x14ac:dyDescent="0.25">
      <c r="A48" s="110"/>
    </row>
    <row r="49" spans="1:1" ht="45" x14ac:dyDescent="0.25">
      <c r="A49" s="125" t="s">
        <v>269</v>
      </c>
    </row>
    <row r="50" spans="1:1" x14ac:dyDescent="0.25">
      <c r="A50" s="110"/>
    </row>
    <row r="51" spans="1:1" ht="15.75" x14ac:dyDescent="0.25">
      <c r="A51" s="115" t="s">
        <v>263</v>
      </c>
    </row>
    <row r="52" spans="1:1" x14ac:dyDescent="0.25">
      <c r="A52" s="110" t="s">
        <v>210</v>
      </c>
    </row>
    <row r="53" spans="1:1" x14ac:dyDescent="0.25">
      <c r="A53" s="110"/>
    </row>
    <row r="54" spans="1:1" ht="15.75" x14ac:dyDescent="0.25">
      <c r="A54" s="115" t="s">
        <v>211</v>
      </c>
    </row>
    <row r="55" spans="1:1" x14ac:dyDescent="0.25">
      <c r="A55" s="110" t="s">
        <v>222</v>
      </c>
    </row>
    <row r="56" spans="1:1" x14ac:dyDescent="0.25">
      <c r="A56" s="110" t="s">
        <v>212</v>
      </c>
    </row>
    <row r="57" spans="1:1" x14ac:dyDescent="0.25">
      <c r="A57" s="110"/>
    </row>
    <row r="58" spans="1:1" x14ac:dyDescent="0.25">
      <c r="A58" s="110" t="s">
        <v>225</v>
      </c>
    </row>
    <row r="59" spans="1:1" x14ac:dyDescent="0.25">
      <c r="A59" s="110"/>
    </row>
    <row r="60" spans="1:1" ht="45" x14ac:dyDescent="0.25">
      <c r="A60" s="125" t="s">
        <v>270</v>
      </c>
    </row>
    <row r="61" spans="1:1" x14ac:dyDescent="0.25">
      <c r="A61" s="110"/>
    </row>
  </sheetData>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0A536-3272-44CE-BC7C-10AF4E9E4A67}">
  <sheetPr codeName="Sheet9">
    <tabColor theme="5"/>
  </sheetPr>
  <dimension ref="A1:K6"/>
  <sheetViews>
    <sheetView workbookViewId="0">
      <selection activeCell="A9" sqref="A9"/>
    </sheetView>
  </sheetViews>
  <sheetFormatPr defaultColWidth="8.7109375" defaultRowHeight="15" x14ac:dyDescent="0.25"/>
  <cols>
    <col min="1" max="1" width="13.85546875" style="43" customWidth="1"/>
    <col min="2" max="2" width="8.7109375" style="43"/>
    <col min="3" max="3" width="19.28515625" style="43" customWidth="1"/>
    <col min="4" max="16384" width="8.7109375" style="43"/>
  </cols>
  <sheetData>
    <row r="1" spans="1:11" ht="18.75" x14ac:dyDescent="0.3">
      <c r="A1" s="80" t="s">
        <v>98</v>
      </c>
      <c r="B1" s="47"/>
      <c r="E1" s="47"/>
      <c r="F1" s="81"/>
      <c r="G1" s="82"/>
      <c r="H1" s="82"/>
      <c r="I1" s="82"/>
      <c r="J1" s="82"/>
      <c r="K1" s="82"/>
    </row>
    <row r="2" spans="1:11" ht="15.75" x14ac:dyDescent="0.25">
      <c r="A2" s="83" t="s">
        <v>22</v>
      </c>
      <c r="B2" s="47"/>
      <c r="C2" s="415" t="str">
        <f>Cash!$C$2</f>
        <v>CAMHS Phoenix School</v>
      </c>
      <c r="D2" s="416"/>
      <c r="E2" s="416"/>
      <c r="F2" s="81"/>
      <c r="G2" s="82"/>
      <c r="H2" s="82"/>
      <c r="I2" s="82"/>
      <c r="J2" s="82"/>
      <c r="K2" s="82"/>
    </row>
    <row r="3" spans="1:11" ht="15.75" x14ac:dyDescent="0.25">
      <c r="A3" s="83" t="s">
        <v>23</v>
      </c>
      <c r="B3" s="47"/>
      <c r="C3" s="84" t="str">
        <f>IF(Cash!$J$2="","",Cash!$J$2)</f>
        <v/>
      </c>
      <c r="E3" s="47"/>
      <c r="F3" s="81"/>
      <c r="G3" s="82"/>
      <c r="H3" s="82"/>
      <c r="I3" s="82"/>
      <c r="J3" s="82"/>
      <c r="K3" s="82"/>
    </row>
    <row r="4" spans="1:11" ht="15.75" x14ac:dyDescent="0.25">
      <c r="A4" s="83"/>
      <c r="B4" s="47"/>
      <c r="C4" s="85"/>
      <c r="E4" s="47"/>
      <c r="F4" s="81"/>
      <c r="G4" s="82"/>
      <c r="H4" s="82"/>
      <c r="I4" s="82"/>
      <c r="J4" s="82"/>
      <c r="K4" s="82"/>
    </row>
    <row r="5" spans="1:11" ht="15.75" x14ac:dyDescent="0.25">
      <c r="A5" s="83"/>
      <c r="B5" s="47"/>
      <c r="C5" s="85"/>
      <c r="E5" s="47"/>
      <c r="F5" s="81"/>
      <c r="G5" s="82"/>
      <c r="H5" s="82"/>
      <c r="I5" s="82"/>
      <c r="J5" s="82"/>
      <c r="K5" s="82"/>
    </row>
    <row r="6" spans="1:11" x14ac:dyDescent="0.25">
      <c r="A6" s="43" t="s">
        <v>161</v>
      </c>
    </row>
  </sheetData>
  <mergeCells count="1">
    <mergeCell ref="C2:E2"/>
  </mergeCells>
  <pageMargins left="0.7" right="0.7" top="0.75" bottom="0.75" header="0.3" footer="0.3"/>
  <pageSetup paperSize="9" orientation="portrait" horizontalDpi="300" verticalDpi="300" r:id="rId1"/>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AEDA9-35E3-4127-87C6-DA9D4150F970}">
  <sheetPr codeName="Sheet12">
    <tabColor theme="4"/>
  </sheetPr>
  <dimension ref="A1:F9"/>
  <sheetViews>
    <sheetView zoomScaleNormal="100" workbookViewId="0">
      <selection activeCell="B10" sqref="B10"/>
    </sheetView>
  </sheetViews>
  <sheetFormatPr defaultColWidth="8.7109375" defaultRowHeight="15" x14ac:dyDescent="0.25"/>
  <cols>
    <col min="1" max="1" width="3" style="119" customWidth="1"/>
    <col min="2" max="2" width="81.85546875" style="110" customWidth="1"/>
    <col min="3" max="3" width="8.7109375" style="118"/>
    <col min="4" max="5" width="9.28515625" style="118" bestFit="1" customWidth="1"/>
    <col min="6" max="6" width="9.5703125" style="118" bestFit="1" customWidth="1"/>
    <col min="7" max="16384" width="8.7109375" style="118"/>
  </cols>
  <sheetData>
    <row r="1" spans="1:6" ht="18.75" x14ac:dyDescent="0.25">
      <c r="A1" s="117" t="s">
        <v>259</v>
      </c>
    </row>
    <row r="3" spans="1:6" ht="18.75" x14ac:dyDescent="0.25">
      <c r="A3" s="119">
        <v>1</v>
      </c>
      <c r="B3" s="110" t="s">
        <v>249</v>
      </c>
      <c r="F3" s="120"/>
    </row>
    <row r="4" spans="1:6" ht="30" x14ac:dyDescent="0.25">
      <c r="A4" s="119">
        <v>2</v>
      </c>
      <c r="B4" s="110" t="s">
        <v>254</v>
      </c>
      <c r="F4" s="121"/>
    </row>
    <row r="5" spans="1:6" ht="30" x14ac:dyDescent="0.25">
      <c r="A5" s="119">
        <v>3</v>
      </c>
      <c r="B5" s="110" t="s">
        <v>255</v>
      </c>
      <c r="F5" s="121"/>
    </row>
    <row r="6" spans="1:6" ht="15.75" x14ac:dyDescent="0.25">
      <c r="A6" s="119">
        <v>4</v>
      </c>
      <c r="B6" s="110" t="s">
        <v>260</v>
      </c>
      <c r="F6" s="121"/>
    </row>
    <row r="7" spans="1:6" ht="15.75" x14ac:dyDescent="0.25">
      <c r="A7" s="119">
        <v>5</v>
      </c>
      <c r="B7" s="110" t="s">
        <v>256</v>
      </c>
      <c r="F7" s="121"/>
    </row>
    <row r="8" spans="1:6" ht="30" x14ac:dyDescent="0.25">
      <c r="A8" s="119">
        <v>6</v>
      </c>
      <c r="B8" s="110" t="s">
        <v>257</v>
      </c>
      <c r="F8" s="121"/>
    </row>
    <row r="9" spans="1:6" x14ac:dyDescent="0.25">
      <c r="A9" s="119">
        <v>7</v>
      </c>
      <c r="B9" s="110" t="s">
        <v>258</v>
      </c>
    </row>
  </sheetData>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26377-C146-47E5-9021-353F51486178}">
  <sheetPr>
    <tabColor theme="4"/>
  </sheetPr>
  <dimension ref="A1:AJ345"/>
  <sheetViews>
    <sheetView workbookViewId="0">
      <pane ySplit="48" topLeftCell="A324" activePane="bottomLeft" state="frozen"/>
      <selection activeCell="B10" sqref="B10"/>
      <selection pane="bottomLeft" activeCell="B10" sqref="B10"/>
    </sheetView>
  </sheetViews>
  <sheetFormatPr defaultRowHeight="15" x14ac:dyDescent="0.25"/>
  <cols>
    <col min="1" max="1" width="3" hidden="1" customWidth="1"/>
    <col min="2" max="2" width="8" hidden="1" customWidth="1"/>
    <col min="3" max="3" width="2.28515625" customWidth="1"/>
    <col min="4" max="4" width="8.7109375" customWidth="1"/>
    <col min="8" max="8" width="10.28515625" customWidth="1"/>
    <col min="10" max="10" width="9.140625" style="13"/>
    <col min="11" max="11" width="9.85546875" style="13" bestFit="1" customWidth="1"/>
    <col min="12" max="12" width="26.7109375" style="197" customWidth="1"/>
    <col min="13" max="13" width="18.28515625" style="197" hidden="1" customWidth="1"/>
    <col min="14" max="14" width="121.42578125" customWidth="1"/>
    <col min="15" max="15" width="2.28515625" customWidth="1"/>
    <col min="16" max="16" width="3.42578125" customWidth="1"/>
    <col min="17" max="17" width="18.5703125" bestFit="1" customWidth="1"/>
    <col min="19" max="19" width="9" bestFit="1" customWidth="1"/>
    <col min="20" max="20" width="10.42578125" bestFit="1" customWidth="1"/>
    <col min="21" max="21" width="13.140625" bestFit="1" customWidth="1"/>
    <col min="257" max="257" width="3" customWidth="1"/>
    <col min="258" max="258" width="8" customWidth="1"/>
    <col min="259" max="259" width="2.28515625" customWidth="1"/>
    <col min="260" max="260" width="8.7109375" customWidth="1"/>
    <col min="264" max="264" width="10.28515625" customWidth="1"/>
    <col min="267" max="267" width="9.28515625" bestFit="1" customWidth="1"/>
    <col min="268" max="268" width="26.7109375" customWidth="1"/>
    <col min="269" max="269" width="0" hidden="1" customWidth="1"/>
    <col min="270" max="270" width="58.5703125" customWidth="1"/>
    <col min="271" max="271" width="2.28515625" customWidth="1"/>
    <col min="272" max="272" width="3.42578125" customWidth="1"/>
    <col min="273" max="273" width="16" customWidth="1"/>
    <col min="275" max="277" width="0" hidden="1" customWidth="1"/>
    <col min="513" max="513" width="3" customWidth="1"/>
    <col min="514" max="514" width="8" customWidth="1"/>
    <col min="515" max="515" width="2.28515625" customWidth="1"/>
    <col min="516" max="516" width="8.7109375" customWidth="1"/>
    <col min="520" max="520" width="10.28515625" customWidth="1"/>
    <col min="523" max="523" width="9.28515625" bestFit="1" customWidth="1"/>
    <col min="524" max="524" width="26.7109375" customWidth="1"/>
    <col min="525" max="525" width="0" hidden="1" customWidth="1"/>
    <col min="526" max="526" width="58.5703125" customWidth="1"/>
    <col min="527" max="527" width="2.28515625" customWidth="1"/>
    <col min="528" max="528" width="3.42578125" customWidth="1"/>
    <col min="529" max="529" width="16" customWidth="1"/>
    <col min="531" max="533" width="0" hidden="1" customWidth="1"/>
    <col min="769" max="769" width="3" customWidth="1"/>
    <col min="770" max="770" width="8" customWidth="1"/>
    <col min="771" max="771" width="2.28515625" customWidth="1"/>
    <col min="772" max="772" width="8.7109375" customWidth="1"/>
    <col min="776" max="776" width="10.28515625" customWidth="1"/>
    <col min="779" max="779" width="9.28515625" bestFit="1" customWidth="1"/>
    <col min="780" max="780" width="26.7109375" customWidth="1"/>
    <col min="781" max="781" width="0" hidden="1" customWidth="1"/>
    <col min="782" max="782" width="58.5703125" customWidth="1"/>
    <col min="783" max="783" width="2.28515625" customWidth="1"/>
    <col min="784" max="784" width="3.42578125" customWidth="1"/>
    <col min="785" max="785" width="16" customWidth="1"/>
    <col min="787" max="789" width="0" hidden="1" customWidth="1"/>
    <col min="1025" max="1025" width="3" customWidth="1"/>
    <col min="1026" max="1026" width="8" customWidth="1"/>
    <col min="1027" max="1027" width="2.28515625" customWidth="1"/>
    <col min="1028" max="1028" width="8.7109375" customWidth="1"/>
    <col min="1032" max="1032" width="10.28515625" customWidth="1"/>
    <col min="1035" max="1035" width="9.28515625" bestFit="1" customWidth="1"/>
    <col min="1036" max="1036" width="26.7109375" customWidth="1"/>
    <col min="1037" max="1037" width="0" hidden="1" customWidth="1"/>
    <col min="1038" max="1038" width="58.5703125" customWidth="1"/>
    <col min="1039" max="1039" width="2.28515625" customWidth="1"/>
    <col min="1040" max="1040" width="3.42578125" customWidth="1"/>
    <col min="1041" max="1041" width="16" customWidth="1"/>
    <col min="1043" max="1045" width="0" hidden="1" customWidth="1"/>
    <col min="1281" max="1281" width="3" customWidth="1"/>
    <col min="1282" max="1282" width="8" customWidth="1"/>
    <col min="1283" max="1283" width="2.28515625" customWidth="1"/>
    <col min="1284" max="1284" width="8.7109375" customWidth="1"/>
    <col min="1288" max="1288" width="10.28515625" customWidth="1"/>
    <col min="1291" max="1291" width="9.28515625" bestFit="1" customWidth="1"/>
    <col min="1292" max="1292" width="26.7109375" customWidth="1"/>
    <col min="1293" max="1293" width="0" hidden="1" customWidth="1"/>
    <col min="1294" max="1294" width="58.5703125" customWidth="1"/>
    <col min="1295" max="1295" width="2.28515625" customWidth="1"/>
    <col min="1296" max="1296" width="3.42578125" customWidth="1"/>
    <col min="1297" max="1297" width="16" customWidth="1"/>
    <col min="1299" max="1301" width="0" hidden="1" customWidth="1"/>
    <col min="1537" max="1537" width="3" customWidth="1"/>
    <col min="1538" max="1538" width="8" customWidth="1"/>
    <col min="1539" max="1539" width="2.28515625" customWidth="1"/>
    <col min="1540" max="1540" width="8.7109375" customWidth="1"/>
    <col min="1544" max="1544" width="10.28515625" customWidth="1"/>
    <col min="1547" max="1547" width="9.28515625" bestFit="1" customWidth="1"/>
    <col min="1548" max="1548" width="26.7109375" customWidth="1"/>
    <col min="1549" max="1549" width="0" hidden="1" customWidth="1"/>
    <col min="1550" max="1550" width="58.5703125" customWidth="1"/>
    <col min="1551" max="1551" width="2.28515625" customWidth="1"/>
    <col min="1552" max="1552" width="3.42578125" customWidth="1"/>
    <col min="1553" max="1553" width="16" customWidth="1"/>
    <col min="1555" max="1557" width="0" hidden="1" customWidth="1"/>
    <col min="1793" max="1793" width="3" customWidth="1"/>
    <col min="1794" max="1794" width="8" customWidth="1"/>
    <col min="1795" max="1795" width="2.28515625" customWidth="1"/>
    <col min="1796" max="1796" width="8.7109375" customWidth="1"/>
    <col min="1800" max="1800" width="10.28515625" customWidth="1"/>
    <col min="1803" max="1803" width="9.28515625" bestFit="1" customWidth="1"/>
    <col min="1804" max="1804" width="26.7109375" customWidth="1"/>
    <col min="1805" max="1805" width="0" hidden="1" customWidth="1"/>
    <col min="1806" max="1806" width="58.5703125" customWidth="1"/>
    <col min="1807" max="1807" width="2.28515625" customWidth="1"/>
    <col min="1808" max="1808" width="3.42578125" customWidth="1"/>
    <col min="1809" max="1809" width="16" customWidth="1"/>
    <col min="1811" max="1813" width="0" hidden="1" customWidth="1"/>
    <col min="2049" max="2049" width="3" customWidth="1"/>
    <col min="2050" max="2050" width="8" customWidth="1"/>
    <col min="2051" max="2051" width="2.28515625" customWidth="1"/>
    <col min="2052" max="2052" width="8.7109375" customWidth="1"/>
    <col min="2056" max="2056" width="10.28515625" customWidth="1"/>
    <col min="2059" max="2059" width="9.28515625" bestFit="1" customWidth="1"/>
    <col min="2060" max="2060" width="26.7109375" customWidth="1"/>
    <col min="2061" max="2061" width="0" hidden="1" customWidth="1"/>
    <col min="2062" max="2062" width="58.5703125" customWidth="1"/>
    <col min="2063" max="2063" width="2.28515625" customWidth="1"/>
    <col min="2064" max="2064" width="3.42578125" customWidth="1"/>
    <col min="2065" max="2065" width="16" customWidth="1"/>
    <col min="2067" max="2069" width="0" hidden="1" customWidth="1"/>
    <col min="2305" max="2305" width="3" customWidth="1"/>
    <col min="2306" max="2306" width="8" customWidth="1"/>
    <col min="2307" max="2307" width="2.28515625" customWidth="1"/>
    <col min="2308" max="2308" width="8.7109375" customWidth="1"/>
    <col min="2312" max="2312" width="10.28515625" customWidth="1"/>
    <col min="2315" max="2315" width="9.28515625" bestFit="1" customWidth="1"/>
    <col min="2316" max="2316" width="26.7109375" customWidth="1"/>
    <col min="2317" max="2317" width="0" hidden="1" customWidth="1"/>
    <col min="2318" max="2318" width="58.5703125" customWidth="1"/>
    <col min="2319" max="2319" width="2.28515625" customWidth="1"/>
    <col min="2320" max="2320" width="3.42578125" customWidth="1"/>
    <col min="2321" max="2321" width="16" customWidth="1"/>
    <col min="2323" max="2325" width="0" hidden="1" customWidth="1"/>
    <col min="2561" max="2561" width="3" customWidth="1"/>
    <col min="2562" max="2562" width="8" customWidth="1"/>
    <col min="2563" max="2563" width="2.28515625" customWidth="1"/>
    <col min="2564" max="2564" width="8.7109375" customWidth="1"/>
    <col min="2568" max="2568" width="10.28515625" customWidth="1"/>
    <col min="2571" max="2571" width="9.28515625" bestFit="1" customWidth="1"/>
    <col min="2572" max="2572" width="26.7109375" customWidth="1"/>
    <col min="2573" max="2573" width="0" hidden="1" customWidth="1"/>
    <col min="2574" max="2574" width="58.5703125" customWidth="1"/>
    <col min="2575" max="2575" width="2.28515625" customWidth="1"/>
    <col min="2576" max="2576" width="3.42578125" customWidth="1"/>
    <col min="2577" max="2577" width="16" customWidth="1"/>
    <col min="2579" max="2581" width="0" hidden="1" customWidth="1"/>
    <col min="2817" max="2817" width="3" customWidth="1"/>
    <col min="2818" max="2818" width="8" customWidth="1"/>
    <col min="2819" max="2819" width="2.28515625" customWidth="1"/>
    <col min="2820" max="2820" width="8.7109375" customWidth="1"/>
    <col min="2824" max="2824" width="10.28515625" customWidth="1"/>
    <col min="2827" max="2827" width="9.28515625" bestFit="1" customWidth="1"/>
    <col min="2828" max="2828" width="26.7109375" customWidth="1"/>
    <col min="2829" max="2829" width="0" hidden="1" customWidth="1"/>
    <col min="2830" max="2830" width="58.5703125" customWidth="1"/>
    <col min="2831" max="2831" width="2.28515625" customWidth="1"/>
    <col min="2832" max="2832" width="3.42578125" customWidth="1"/>
    <col min="2833" max="2833" width="16" customWidth="1"/>
    <col min="2835" max="2837" width="0" hidden="1" customWidth="1"/>
    <col min="3073" max="3073" width="3" customWidth="1"/>
    <col min="3074" max="3074" width="8" customWidth="1"/>
    <col min="3075" max="3075" width="2.28515625" customWidth="1"/>
    <col min="3076" max="3076" width="8.7109375" customWidth="1"/>
    <col min="3080" max="3080" width="10.28515625" customWidth="1"/>
    <col min="3083" max="3083" width="9.28515625" bestFit="1" customWidth="1"/>
    <col min="3084" max="3084" width="26.7109375" customWidth="1"/>
    <col min="3085" max="3085" width="0" hidden="1" customWidth="1"/>
    <col min="3086" max="3086" width="58.5703125" customWidth="1"/>
    <col min="3087" max="3087" width="2.28515625" customWidth="1"/>
    <col min="3088" max="3088" width="3.42578125" customWidth="1"/>
    <col min="3089" max="3089" width="16" customWidth="1"/>
    <col min="3091" max="3093" width="0" hidden="1" customWidth="1"/>
    <col min="3329" max="3329" width="3" customWidth="1"/>
    <col min="3330" max="3330" width="8" customWidth="1"/>
    <col min="3331" max="3331" width="2.28515625" customWidth="1"/>
    <col min="3332" max="3332" width="8.7109375" customWidth="1"/>
    <col min="3336" max="3336" width="10.28515625" customWidth="1"/>
    <col min="3339" max="3339" width="9.28515625" bestFit="1" customWidth="1"/>
    <col min="3340" max="3340" width="26.7109375" customWidth="1"/>
    <col min="3341" max="3341" width="0" hidden="1" customWidth="1"/>
    <col min="3342" max="3342" width="58.5703125" customWidth="1"/>
    <col min="3343" max="3343" width="2.28515625" customWidth="1"/>
    <col min="3344" max="3344" width="3.42578125" customWidth="1"/>
    <col min="3345" max="3345" width="16" customWidth="1"/>
    <col min="3347" max="3349" width="0" hidden="1" customWidth="1"/>
    <col min="3585" max="3585" width="3" customWidth="1"/>
    <col min="3586" max="3586" width="8" customWidth="1"/>
    <col min="3587" max="3587" width="2.28515625" customWidth="1"/>
    <col min="3588" max="3588" width="8.7109375" customWidth="1"/>
    <col min="3592" max="3592" width="10.28515625" customWidth="1"/>
    <col min="3595" max="3595" width="9.28515625" bestFit="1" customWidth="1"/>
    <col min="3596" max="3596" width="26.7109375" customWidth="1"/>
    <col min="3597" max="3597" width="0" hidden="1" customWidth="1"/>
    <col min="3598" max="3598" width="58.5703125" customWidth="1"/>
    <col min="3599" max="3599" width="2.28515625" customWidth="1"/>
    <col min="3600" max="3600" width="3.42578125" customWidth="1"/>
    <col min="3601" max="3601" width="16" customWidth="1"/>
    <col min="3603" max="3605" width="0" hidden="1" customWidth="1"/>
    <col min="3841" max="3841" width="3" customWidth="1"/>
    <col min="3842" max="3842" width="8" customWidth="1"/>
    <col min="3843" max="3843" width="2.28515625" customWidth="1"/>
    <col min="3844" max="3844" width="8.7109375" customWidth="1"/>
    <col min="3848" max="3848" width="10.28515625" customWidth="1"/>
    <col min="3851" max="3851" width="9.28515625" bestFit="1" customWidth="1"/>
    <col min="3852" max="3852" width="26.7109375" customWidth="1"/>
    <col min="3853" max="3853" width="0" hidden="1" customWidth="1"/>
    <col min="3854" max="3854" width="58.5703125" customWidth="1"/>
    <col min="3855" max="3855" width="2.28515625" customWidth="1"/>
    <col min="3856" max="3856" width="3.42578125" customWidth="1"/>
    <col min="3857" max="3857" width="16" customWidth="1"/>
    <col min="3859" max="3861" width="0" hidden="1" customWidth="1"/>
    <col min="4097" max="4097" width="3" customWidth="1"/>
    <col min="4098" max="4098" width="8" customWidth="1"/>
    <col min="4099" max="4099" width="2.28515625" customWidth="1"/>
    <col min="4100" max="4100" width="8.7109375" customWidth="1"/>
    <col min="4104" max="4104" width="10.28515625" customWidth="1"/>
    <col min="4107" max="4107" width="9.28515625" bestFit="1" customWidth="1"/>
    <col min="4108" max="4108" width="26.7109375" customWidth="1"/>
    <col min="4109" max="4109" width="0" hidden="1" customWidth="1"/>
    <col min="4110" max="4110" width="58.5703125" customWidth="1"/>
    <col min="4111" max="4111" width="2.28515625" customWidth="1"/>
    <col min="4112" max="4112" width="3.42578125" customWidth="1"/>
    <col min="4113" max="4113" width="16" customWidth="1"/>
    <col min="4115" max="4117" width="0" hidden="1" customWidth="1"/>
    <col min="4353" max="4353" width="3" customWidth="1"/>
    <col min="4354" max="4354" width="8" customWidth="1"/>
    <col min="4355" max="4355" width="2.28515625" customWidth="1"/>
    <col min="4356" max="4356" width="8.7109375" customWidth="1"/>
    <col min="4360" max="4360" width="10.28515625" customWidth="1"/>
    <col min="4363" max="4363" width="9.28515625" bestFit="1" customWidth="1"/>
    <col min="4364" max="4364" width="26.7109375" customWidth="1"/>
    <col min="4365" max="4365" width="0" hidden="1" customWidth="1"/>
    <col min="4366" max="4366" width="58.5703125" customWidth="1"/>
    <col min="4367" max="4367" width="2.28515625" customWidth="1"/>
    <col min="4368" max="4368" width="3.42578125" customWidth="1"/>
    <col min="4369" max="4369" width="16" customWidth="1"/>
    <col min="4371" max="4373" width="0" hidden="1" customWidth="1"/>
    <col min="4609" max="4609" width="3" customWidth="1"/>
    <col min="4610" max="4610" width="8" customWidth="1"/>
    <col min="4611" max="4611" width="2.28515625" customWidth="1"/>
    <col min="4612" max="4612" width="8.7109375" customWidth="1"/>
    <col min="4616" max="4616" width="10.28515625" customWidth="1"/>
    <col min="4619" max="4619" width="9.28515625" bestFit="1" customWidth="1"/>
    <col min="4620" max="4620" width="26.7109375" customWidth="1"/>
    <col min="4621" max="4621" width="0" hidden="1" customWidth="1"/>
    <col min="4622" max="4622" width="58.5703125" customWidth="1"/>
    <col min="4623" max="4623" width="2.28515625" customWidth="1"/>
    <col min="4624" max="4624" width="3.42578125" customWidth="1"/>
    <col min="4625" max="4625" width="16" customWidth="1"/>
    <col min="4627" max="4629" width="0" hidden="1" customWidth="1"/>
    <col min="4865" max="4865" width="3" customWidth="1"/>
    <col min="4866" max="4866" width="8" customWidth="1"/>
    <col min="4867" max="4867" width="2.28515625" customWidth="1"/>
    <col min="4868" max="4868" width="8.7109375" customWidth="1"/>
    <col min="4872" max="4872" width="10.28515625" customWidth="1"/>
    <col min="4875" max="4875" width="9.28515625" bestFit="1" customWidth="1"/>
    <col min="4876" max="4876" width="26.7109375" customWidth="1"/>
    <col min="4877" max="4877" width="0" hidden="1" customWidth="1"/>
    <col min="4878" max="4878" width="58.5703125" customWidth="1"/>
    <col min="4879" max="4879" width="2.28515625" customWidth="1"/>
    <col min="4880" max="4880" width="3.42578125" customWidth="1"/>
    <col min="4881" max="4881" width="16" customWidth="1"/>
    <col min="4883" max="4885" width="0" hidden="1" customWidth="1"/>
    <col min="5121" max="5121" width="3" customWidth="1"/>
    <col min="5122" max="5122" width="8" customWidth="1"/>
    <col min="5123" max="5123" width="2.28515625" customWidth="1"/>
    <col min="5124" max="5124" width="8.7109375" customWidth="1"/>
    <col min="5128" max="5128" width="10.28515625" customWidth="1"/>
    <col min="5131" max="5131" width="9.28515625" bestFit="1" customWidth="1"/>
    <col min="5132" max="5132" width="26.7109375" customWidth="1"/>
    <col min="5133" max="5133" width="0" hidden="1" customWidth="1"/>
    <col min="5134" max="5134" width="58.5703125" customWidth="1"/>
    <col min="5135" max="5135" width="2.28515625" customWidth="1"/>
    <col min="5136" max="5136" width="3.42578125" customWidth="1"/>
    <col min="5137" max="5137" width="16" customWidth="1"/>
    <col min="5139" max="5141" width="0" hidden="1" customWidth="1"/>
    <col min="5377" max="5377" width="3" customWidth="1"/>
    <col min="5378" max="5378" width="8" customWidth="1"/>
    <col min="5379" max="5379" width="2.28515625" customWidth="1"/>
    <col min="5380" max="5380" width="8.7109375" customWidth="1"/>
    <col min="5384" max="5384" width="10.28515625" customWidth="1"/>
    <col min="5387" max="5387" width="9.28515625" bestFit="1" customWidth="1"/>
    <col min="5388" max="5388" width="26.7109375" customWidth="1"/>
    <col min="5389" max="5389" width="0" hidden="1" customWidth="1"/>
    <col min="5390" max="5390" width="58.5703125" customWidth="1"/>
    <col min="5391" max="5391" width="2.28515625" customWidth="1"/>
    <col min="5392" max="5392" width="3.42578125" customWidth="1"/>
    <col min="5393" max="5393" width="16" customWidth="1"/>
    <col min="5395" max="5397" width="0" hidden="1" customWidth="1"/>
    <col min="5633" max="5633" width="3" customWidth="1"/>
    <col min="5634" max="5634" width="8" customWidth="1"/>
    <col min="5635" max="5635" width="2.28515625" customWidth="1"/>
    <col min="5636" max="5636" width="8.7109375" customWidth="1"/>
    <col min="5640" max="5640" width="10.28515625" customWidth="1"/>
    <col min="5643" max="5643" width="9.28515625" bestFit="1" customWidth="1"/>
    <col min="5644" max="5644" width="26.7109375" customWidth="1"/>
    <col min="5645" max="5645" width="0" hidden="1" customWidth="1"/>
    <col min="5646" max="5646" width="58.5703125" customWidth="1"/>
    <col min="5647" max="5647" width="2.28515625" customWidth="1"/>
    <col min="5648" max="5648" width="3.42578125" customWidth="1"/>
    <col min="5649" max="5649" width="16" customWidth="1"/>
    <col min="5651" max="5653" width="0" hidden="1" customWidth="1"/>
    <col min="5889" max="5889" width="3" customWidth="1"/>
    <col min="5890" max="5890" width="8" customWidth="1"/>
    <col min="5891" max="5891" width="2.28515625" customWidth="1"/>
    <col min="5892" max="5892" width="8.7109375" customWidth="1"/>
    <col min="5896" max="5896" width="10.28515625" customWidth="1"/>
    <col min="5899" max="5899" width="9.28515625" bestFit="1" customWidth="1"/>
    <col min="5900" max="5900" width="26.7109375" customWidth="1"/>
    <col min="5901" max="5901" width="0" hidden="1" customWidth="1"/>
    <col min="5902" max="5902" width="58.5703125" customWidth="1"/>
    <col min="5903" max="5903" width="2.28515625" customWidth="1"/>
    <col min="5904" max="5904" width="3.42578125" customWidth="1"/>
    <col min="5905" max="5905" width="16" customWidth="1"/>
    <col min="5907" max="5909" width="0" hidden="1" customWidth="1"/>
    <col min="6145" max="6145" width="3" customWidth="1"/>
    <col min="6146" max="6146" width="8" customWidth="1"/>
    <col min="6147" max="6147" width="2.28515625" customWidth="1"/>
    <col min="6148" max="6148" width="8.7109375" customWidth="1"/>
    <col min="6152" max="6152" width="10.28515625" customWidth="1"/>
    <col min="6155" max="6155" width="9.28515625" bestFit="1" customWidth="1"/>
    <col min="6156" max="6156" width="26.7109375" customWidth="1"/>
    <col min="6157" max="6157" width="0" hidden="1" customWidth="1"/>
    <col min="6158" max="6158" width="58.5703125" customWidth="1"/>
    <col min="6159" max="6159" width="2.28515625" customWidth="1"/>
    <col min="6160" max="6160" width="3.42578125" customWidth="1"/>
    <col min="6161" max="6161" width="16" customWidth="1"/>
    <col min="6163" max="6165" width="0" hidden="1" customWidth="1"/>
    <col min="6401" max="6401" width="3" customWidth="1"/>
    <col min="6402" max="6402" width="8" customWidth="1"/>
    <col min="6403" max="6403" width="2.28515625" customWidth="1"/>
    <col min="6404" max="6404" width="8.7109375" customWidth="1"/>
    <col min="6408" max="6408" width="10.28515625" customWidth="1"/>
    <col min="6411" max="6411" width="9.28515625" bestFit="1" customWidth="1"/>
    <col min="6412" max="6412" width="26.7109375" customWidth="1"/>
    <col min="6413" max="6413" width="0" hidden="1" customWidth="1"/>
    <col min="6414" max="6414" width="58.5703125" customWidth="1"/>
    <col min="6415" max="6415" width="2.28515625" customWidth="1"/>
    <col min="6416" max="6416" width="3.42578125" customWidth="1"/>
    <col min="6417" max="6417" width="16" customWidth="1"/>
    <col min="6419" max="6421" width="0" hidden="1" customWidth="1"/>
    <col min="6657" max="6657" width="3" customWidth="1"/>
    <col min="6658" max="6658" width="8" customWidth="1"/>
    <col min="6659" max="6659" width="2.28515625" customWidth="1"/>
    <col min="6660" max="6660" width="8.7109375" customWidth="1"/>
    <col min="6664" max="6664" width="10.28515625" customWidth="1"/>
    <col min="6667" max="6667" width="9.28515625" bestFit="1" customWidth="1"/>
    <col min="6668" max="6668" width="26.7109375" customWidth="1"/>
    <col min="6669" max="6669" width="0" hidden="1" customWidth="1"/>
    <col min="6670" max="6670" width="58.5703125" customWidth="1"/>
    <col min="6671" max="6671" width="2.28515625" customWidth="1"/>
    <col min="6672" max="6672" width="3.42578125" customWidth="1"/>
    <col min="6673" max="6673" width="16" customWidth="1"/>
    <col min="6675" max="6677" width="0" hidden="1" customWidth="1"/>
    <col min="6913" max="6913" width="3" customWidth="1"/>
    <col min="6914" max="6914" width="8" customWidth="1"/>
    <col min="6915" max="6915" width="2.28515625" customWidth="1"/>
    <col min="6916" max="6916" width="8.7109375" customWidth="1"/>
    <col min="6920" max="6920" width="10.28515625" customWidth="1"/>
    <col min="6923" max="6923" width="9.28515625" bestFit="1" customWidth="1"/>
    <col min="6924" max="6924" width="26.7109375" customWidth="1"/>
    <col min="6925" max="6925" width="0" hidden="1" customWidth="1"/>
    <col min="6926" max="6926" width="58.5703125" customWidth="1"/>
    <col min="6927" max="6927" width="2.28515625" customWidth="1"/>
    <col min="6928" max="6928" width="3.42578125" customWidth="1"/>
    <col min="6929" max="6929" width="16" customWidth="1"/>
    <col min="6931" max="6933" width="0" hidden="1" customWidth="1"/>
    <col min="7169" max="7169" width="3" customWidth="1"/>
    <col min="7170" max="7170" width="8" customWidth="1"/>
    <col min="7171" max="7171" width="2.28515625" customWidth="1"/>
    <col min="7172" max="7172" width="8.7109375" customWidth="1"/>
    <col min="7176" max="7176" width="10.28515625" customWidth="1"/>
    <col min="7179" max="7179" width="9.28515625" bestFit="1" customWidth="1"/>
    <col min="7180" max="7180" width="26.7109375" customWidth="1"/>
    <col min="7181" max="7181" width="0" hidden="1" customWidth="1"/>
    <col min="7182" max="7182" width="58.5703125" customWidth="1"/>
    <col min="7183" max="7183" width="2.28515625" customWidth="1"/>
    <col min="7184" max="7184" width="3.42578125" customWidth="1"/>
    <col min="7185" max="7185" width="16" customWidth="1"/>
    <col min="7187" max="7189" width="0" hidden="1" customWidth="1"/>
    <col min="7425" max="7425" width="3" customWidth="1"/>
    <col min="7426" max="7426" width="8" customWidth="1"/>
    <col min="7427" max="7427" width="2.28515625" customWidth="1"/>
    <col min="7428" max="7428" width="8.7109375" customWidth="1"/>
    <col min="7432" max="7432" width="10.28515625" customWidth="1"/>
    <col min="7435" max="7435" width="9.28515625" bestFit="1" customWidth="1"/>
    <col min="7436" max="7436" width="26.7109375" customWidth="1"/>
    <col min="7437" max="7437" width="0" hidden="1" customWidth="1"/>
    <col min="7438" max="7438" width="58.5703125" customWidth="1"/>
    <col min="7439" max="7439" width="2.28515625" customWidth="1"/>
    <col min="7440" max="7440" width="3.42578125" customWidth="1"/>
    <col min="7441" max="7441" width="16" customWidth="1"/>
    <col min="7443" max="7445" width="0" hidden="1" customWidth="1"/>
    <col min="7681" max="7681" width="3" customWidth="1"/>
    <col min="7682" max="7682" width="8" customWidth="1"/>
    <col min="7683" max="7683" width="2.28515625" customWidth="1"/>
    <col min="7684" max="7684" width="8.7109375" customWidth="1"/>
    <col min="7688" max="7688" width="10.28515625" customWidth="1"/>
    <col min="7691" max="7691" width="9.28515625" bestFit="1" customWidth="1"/>
    <col min="7692" max="7692" width="26.7109375" customWidth="1"/>
    <col min="7693" max="7693" width="0" hidden="1" customWidth="1"/>
    <col min="7694" max="7694" width="58.5703125" customWidth="1"/>
    <col min="7695" max="7695" width="2.28515625" customWidth="1"/>
    <col min="7696" max="7696" width="3.42578125" customWidth="1"/>
    <col min="7697" max="7697" width="16" customWidth="1"/>
    <col min="7699" max="7701" width="0" hidden="1" customWidth="1"/>
    <col min="7937" max="7937" width="3" customWidth="1"/>
    <col min="7938" max="7938" width="8" customWidth="1"/>
    <col min="7939" max="7939" width="2.28515625" customWidth="1"/>
    <col min="7940" max="7940" width="8.7109375" customWidth="1"/>
    <col min="7944" max="7944" width="10.28515625" customWidth="1"/>
    <col min="7947" max="7947" width="9.28515625" bestFit="1" customWidth="1"/>
    <col min="7948" max="7948" width="26.7109375" customWidth="1"/>
    <col min="7949" max="7949" width="0" hidden="1" customWidth="1"/>
    <col min="7950" max="7950" width="58.5703125" customWidth="1"/>
    <col min="7951" max="7951" width="2.28515625" customWidth="1"/>
    <col min="7952" max="7952" width="3.42578125" customWidth="1"/>
    <col min="7953" max="7953" width="16" customWidth="1"/>
    <col min="7955" max="7957" width="0" hidden="1" customWidth="1"/>
    <col min="8193" max="8193" width="3" customWidth="1"/>
    <col min="8194" max="8194" width="8" customWidth="1"/>
    <col min="8195" max="8195" width="2.28515625" customWidth="1"/>
    <col min="8196" max="8196" width="8.7109375" customWidth="1"/>
    <col min="8200" max="8200" width="10.28515625" customWidth="1"/>
    <col min="8203" max="8203" width="9.28515625" bestFit="1" customWidth="1"/>
    <col min="8204" max="8204" width="26.7109375" customWidth="1"/>
    <col min="8205" max="8205" width="0" hidden="1" customWidth="1"/>
    <col min="8206" max="8206" width="58.5703125" customWidth="1"/>
    <col min="8207" max="8207" width="2.28515625" customWidth="1"/>
    <col min="8208" max="8208" width="3.42578125" customWidth="1"/>
    <col min="8209" max="8209" width="16" customWidth="1"/>
    <col min="8211" max="8213" width="0" hidden="1" customWidth="1"/>
    <col min="8449" max="8449" width="3" customWidth="1"/>
    <col min="8450" max="8450" width="8" customWidth="1"/>
    <col min="8451" max="8451" width="2.28515625" customWidth="1"/>
    <col min="8452" max="8452" width="8.7109375" customWidth="1"/>
    <col min="8456" max="8456" width="10.28515625" customWidth="1"/>
    <col min="8459" max="8459" width="9.28515625" bestFit="1" customWidth="1"/>
    <col min="8460" max="8460" width="26.7109375" customWidth="1"/>
    <col min="8461" max="8461" width="0" hidden="1" customWidth="1"/>
    <col min="8462" max="8462" width="58.5703125" customWidth="1"/>
    <col min="8463" max="8463" width="2.28515625" customWidth="1"/>
    <col min="8464" max="8464" width="3.42578125" customWidth="1"/>
    <col min="8465" max="8465" width="16" customWidth="1"/>
    <col min="8467" max="8469" width="0" hidden="1" customWidth="1"/>
    <col min="8705" max="8705" width="3" customWidth="1"/>
    <col min="8706" max="8706" width="8" customWidth="1"/>
    <col min="8707" max="8707" width="2.28515625" customWidth="1"/>
    <col min="8708" max="8708" width="8.7109375" customWidth="1"/>
    <col min="8712" max="8712" width="10.28515625" customWidth="1"/>
    <col min="8715" max="8715" width="9.28515625" bestFit="1" customWidth="1"/>
    <col min="8716" max="8716" width="26.7109375" customWidth="1"/>
    <col min="8717" max="8717" width="0" hidden="1" customWidth="1"/>
    <col min="8718" max="8718" width="58.5703125" customWidth="1"/>
    <col min="8719" max="8719" width="2.28515625" customWidth="1"/>
    <col min="8720" max="8720" width="3.42578125" customWidth="1"/>
    <col min="8721" max="8721" width="16" customWidth="1"/>
    <col min="8723" max="8725" width="0" hidden="1" customWidth="1"/>
    <col min="8961" max="8961" width="3" customWidth="1"/>
    <col min="8962" max="8962" width="8" customWidth="1"/>
    <col min="8963" max="8963" width="2.28515625" customWidth="1"/>
    <col min="8964" max="8964" width="8.7109375" customWidth="1"/>
    <col min="8968" max="8968" width="10.28515625" customWidth="1"/>
    <col min="8971" max="8971" width="9.28515625" bestFit="1" customWidth="1"/>
    <col min="8972" max="8972" width="26.7109375" customWidth="1"/>
    <col min="8973" max="8973" width="0" hidden="1" customWidth="1"/>
    <col min="8974" max="8974" width="58.5703125" customWidth="1"/>
    <col min="8975" max="8975" width="2.28515625" customWidth="1"/>
    <col min="8976" max="8976" width="3.42578125" customWidth="1"/>
    <col min="8977" max="8977" width="16" customWidth="1"/>
    <col min="8979" max="8981" width="0" hidden="1" customWidth="1"/>
    <col min="9217" max="9217" width="3" customWidth="1"/>
    <col min="9218" max="9218" width="8" customWidth="1"/>
    <col min="9219" max="9219" width="2.28515625" customWidth="1"/>
    <col min="9220" max="9220" width="8.7109375" customWidth="1"/>
    <col min="9224" max="9224" width="10.28515625" customWidth="1"/>
    <col min="9227" max="9227" width="9.28515625" bestFit="1" customWidth="1"/>
    <col min="9228" max="9228" width="26.7109375" customWidth="1"/>
    <col min="9229" max="9229" width="0" hidden="1" customWidth="1"/>
    <col min="9230" max="9230" width="58.5703125" customWidth="1"/>
    <col min="9231" max="9231" width="2.28515625" customWidth="1"/>
    <col min="9232" max="9232" width="3.42578125" customWidth="1"/>
    <col min="9233" max="9233" width="16" customWidth="1"/>
    <col min="9235" max="9237" width="0" hidden="1" customWidth="1"/>
    <col min="9473" max="9473" width="3" customWidth="1"/>
    <col min="9474" max="9474" width="8" customWidth="1"/>
    <col min="9475" max="9475" width="2.28515625" customWidth="1"/>
    <col min="9476" max="9476" width="8.7109375" customWidth="1"/>
    <col min="9480" max="9480" width="10.28515625" customWidth="1"/>
    <col min="9483" max="9483" width="9.28515625" bestFit="1" customWidth="1"/>
    <col min="9484" max="9484" width="26.7109375" customWidth="1"/>
    <col min="9485" max="9485" width="0" hidden="1" customWidth="1"/>
    <col min="9486" max="9486" width="58.5703125" customWidth="1"/>
    <col min="9487" max="9487" width="2.28515625" customWidth="1"/>
    <col min="9488" max="9488" width="3.42578125" customWidth="1"/>
    <col min="9489" max="9489" width="16" customWidth="1"/>
    <col min="9491" max="9493" width="0" hidden="1" customWidth="1"/>
    <col min="9729" max="9729" width="3" customWidth="1"/>
    <col min="9730" max="9730" width="8" customWidth="1"/>
    <col min="9731" max="9731" width="2.28515625" customWidth="1"/>
    <col min="9732" max="9732" width="8.7109375" customWidth="1"/>
    <col min="9736" max="9736" width="10.28515625" customWidth="1"/>
    <col min="9739" max="9739" width="9.28515625" bestFit="1" customWidth="1"/>
    <col min="9740" max="9740" width="26.7109375" customWidth="1"/>
    <col min="9741" max="9741" width="0" hidden="1" customWidth="1"/>
    <col min="9742" max="9742" width="58.5703125" customWidth="1"/>
    <col min="9743" max="9743" width="2.28515625" customWidth="1"/>
    <col min="9744" max="9744" width="3.42578125" customWidth="1"/>
    <col min="9745" max="9745" width="16" customWidth="1"/>
    <col min="9747" max="9749" width="0" hidden="1" customWidth="1"/>
    <col min="9985" max="9985" width="3" customWidth="1"/>
    <col min="9986" max="9986" width="8" customWidth="1"/>
    <col min="9987" max="9987" width="2.28515625" customWidth="1"/>
    <col min="9988" max="9988" width="8.7109375" customWidth="1"/>
    <col min="9992" max="9992" width="10.28515625" customWidth="1"/>
    <col min="9995" max="9995" width="9.28515625" bestFit="1" customWidth="1"/>
    <col min="9996" max="9996" width="26.7109375" customWidth="1"/>
    <col min="9997" max="9997" width="0" hidden="1" customWidth="1"/>
    <col min="9998" max="9998" width="58.5703125" customWidth="1"/>
    <col min="9999" max="9999" width="2.28515625" customWidth="1"/>
    <col min="10000" max="10000" width="3.42578125" customWidth="1"/>
    <col min="10001" max="10001" width="16" customWidth="1"/>
    <col min="10003" max="10005" width="0" hidden="1" customWidth="1"/>
    <col min="10241" max="10241" width="3" customWidth="1"/>
    <col min="10242" max="10242" width="8" customWidth="1"/>
    <col min="10243" max="10243" width="2.28515625" customWidth="1"/>
    <col min="10244" max="10244" width="8.7109375" customWidth="1"/>
    <col min="10248" max="10248" width="10.28515625" customWidth="1"/>
    <col min="10251" max="10251" width="9.28515625" bestFit="1" customWidth="1"/>
    <col min="10252" max="10252" width="26.7109375" customWidth="1"/>
    <col min="10253" max="10253" width="0" hidden="1" customWidth="1"/>
    <col min="10254" max="10254" width="58.5703125" customWidth="1"/>
    <col min="10255" max="10255" width="2.28515625" customWidth="1"/>
    <col min="10256" max="10256" width="3.42578125" customWidth="1"/>
    <col min="10257" max="10257" width="16" customWidth="1"/>
    <col min="10259" max="10261" width="0" hidden="1" customWidth="1"/>
    <col min="10497" max="10497" width="3" customWidth="1"/>
    <col min="10498" max="10498" width="8" customWidth="1"/>
    <col min="10499" max="10499" width="2.28515625" customWidth="1"/>
    <col min="10500" max="10500" width="8.7109375" customWidth="1"/>
    <col min="10504" max="10504" width="10.28515625" customWidth="1"/>
    <col min="10507" max="10507" width="9.28515625" bestFit="1" customWidth="1"/>
    <col min="10508" max="10508" width="26.7109375" customWidth="1"/>
    <col min="10509" max="10509" width="0" hidden="1" customWidth="1"/>
    <col min="10510" max="10510" width="58.5703125" customWidth="1"/>
    <col min="10511" max="10511" width="2.28515625" customWidth="1"/>
    <col min="10512" max="10512" width="3.42578125" customWidth="1"/>
    <col min="10513" max="10513" width="16" customWidth="1"/>
    <col min="10515" max="10517" width="0" hidden="1" customWidth="1"/>
    <col min="10753" max="10753" width="3" customWidth="1"/>
    <col min="10754" max="10754" width="8" customWidth="1"/>
    <col min="10755" max="10755" width="2.28515625" customWidth="1"/>
    <col min="10756" max="10756" width="8.7109375" customWidth="1"/>
    <col min="10760" max="10760" width="10.28515625" customWidth="1"/>
    <col min="10763" max="10763" width="9.28515625" bestFit="1" customWidth="1"/>
    <col min="10764" max="10764" width="26.7109375" customWidth="1"/>
    <col min="10765" max="10765" width="0" hidden="1" customWidth="1"/>
    <col min="10766" max="10766" width="58.5703125" customWidth="1"/>
    <col min="10767" max="10767" width="2.28515625" customWidth="1"/>
    <col min="10768" max="10768" width="3.42578125" customWidth="1"/>
    <col min="10769" max="10769" width="16" customWidth="1"/>
    <col min="10771" max="10773" width="0" hidden="1" customWidth="1"/>
    <col min="11009" max="11009" width="3" customWidth="1"/>
    <col min="11010" max="11010" width="8" customWidth="1"/>
    <col min="11011" max="11011" width="2.28515625" customWidth="1"/>
    <col min="11012" max="11012" width="8.7109375" customWidth="1"/>
    <col min="11016" max="11016" width="10.28515625" customWidth="1"/>
    <col min="11019" max="11019" width="9.28515625" bestFit="1" customWidth="1"/>
    <col min="11020" max="11020" width="26.7109375" customWidth="1"/>
    <col min="11021" max="11021" width="0" hidden="1" customWidth="1"/>
    <col min="11022" max="11022" width="58.5703125" customWidth="1"/>
    <col min="11023" max="11023" width="2.28515625" customWidth="1"/>
    <col min="11024" max="11024" width="3.42578125" customWidth="1"/>
    <col min="11025" max="11025" width="16" customWidth="1"/>
    <col min="11027" max="11029" width="0" hidden="1" customWidth="1"/>
    <col min="11265" max="11265" width="3" customWidth="1"/>
    <col min="11266" max="11266" width="8" customWidth="1"/>
    <col min="11267" max="11267" width="2.28515625" customWidth="1"/>
    <col min="11268" max="11268" width="8.7109375" customWidth="1"/>
    <col min="11272" max="11272" width="10.28515625" customWidth="1"/>
    <col min="11275" max="11275" width="9.28515625" bestFit="1" customWidth="1"/>
    <col min="11276" max="11276" width="26.7109375" customWidth="1"/>
    <col min="11277" max="11277" width="0" hidden="1" customWidth="1"/>
    <col min="11278" max="11278" width="58.5703125" customWidth="1"/>
    <col min="11279" max="11279" width="2.28515625" customWidth="1"/>
    <col min="11280" max="11280" width="3.42578125" customWidth="1"/>
    <col min="11281" max="11281" width="16" customWidth="1"/>
    <col min="11283" max="11285" width="0" hidden="1" customWidth="1"/>
    <col min="11521" max="11521" width="3" customWidth="1"/>
    <col min="11522" max="11522" width="8" customWidth="1"/>
    <col min="11523" max="11523" width="2.28515625" customWidth="1"/>
    <col min="11524" max="11524" width="8.7109375" customWidth="1"/>
    <col min="11528" max="11528" width="10.28515625" customWidth="1"/>
    <col min="11531" max="11531" width="9.28515625" bestFit="1" customWidth="1"/>
    <col min="11532" max="11532" width="26.7109375" customWidth="1"/>
    <col min="11533" max="11533" width="0" hidden="1" customWidth="1"/>
    <col min="11534" max="11534" width="58.5703125" customWidth="1"/>
    <col min="11535" max="11535" width="2.28515625" customWidth="1"/>
    <col min="11536" max="11536" width="3.42578125" customWidth="1"/>
    <col min="11537" max="11537" width="16" customWidth="1"/>
    <col min="11539" max="11541" width="0" hidden="1" customWidth="1"/>
    <col min="11777" max="11777" width="3" customWidth="1"/>
    <col min="11778" max="11778" width="8" customWidth="1"/>
    <col min="11779" max="11779" width="2.28515625" customWidth="1"/>
    <col min="11780" max="11780" width="8.7109375" customWidth="1"/>
    <col min="11784" max="11784" width="10.28515625" customWidth="1"/>
    <col min="11787" max="11787" width="9.28515625" bestFit="1" customWidth="1"/>
    <col min="11788" max="11788" width="26.7109375" customWidth="1"/>
    <col min="11789" max="11789" width="0" hidden="1" customWidth="1"/>
    <col min="11790" max="11790" width="58.5703125" customWidth="1"/>
    <col min="11791" max="11791" width="2.28515625" customWidth="1"/>
    <col min="11792" max="11792" width="3.42578125" customWidth="1"/>
    <col min="11793" max="11793" width="16" customWidth="1"/>
    <col min="11795" max="11797" width="0" hidden="1" customWidth="1"/>
    <col min="12033" max="12033" width="3" customWidth="1"/>
    <col min="12034" max="12034" width="8" customWidth="1"/>
    <col min="12035" max="12035" width="2.28515625" customWidth="1"/>
    <col min="12036" max="12036" width="8.7109375" customWidth="1"/>
    <col min="12040" max="12040" width="10.28515625" customWidth="1"/>
    <col min="12043" max="12043" width="9.28515625" bestFit="1" customWidth="1"/>
    <col min="12044" max="12044" width="26.7109375" customWidth="1"/>
    <col min="12045" max="12045" width="0" hidden="1" customWidth="1"/>
    <col min="12046" max="12046" width="58.5703125" customWidth="1"/>
    <col min="12047" max="12047" width="2.28515625" customWidth="1"/>
    <col min="12048" max="12048" width="3.42578125" customWidth="1"/>
    <col min="12049" max="12049" width="16" customWidth="1"/>
    <col min="12051" max="12053" width="0" hidden="1" customWidth="1"/>
    <col min="12289" max="12289" width="3" customWidth="1"/>
    <col min="12290" max="12290" width="8" customWidth="1"/>
    <col min="12291" max="12291" width="2.28515625" customWidth="1"/>
    <col min="12292" max="12292" width="8.7109375" customWidth="1"/>
    <col min="12296" max="12296" width="10.28515625" customWidth="1"/>
    <col min="12299" max="12299" width="9.28515625" bestFit="1" customWidth="1"/>
    <col min="12300" max="12300" width="26.7109375" customWidth="1"/>
    <col min="12301" max="12301" width="0" hidden="1" customWidth="1"/>
    <col min="12302" max="12302" width="58.5703125" customWidth="1"/>
    <col min="12303" max="12303" width="2.28515625" customWidth="1"/>
    <col min="12304" max="12304" width="3.42578125" customWidth="1"/>
    <col min="12305" max="12305" width="16" customWidth="1"/>
    <col min="12307" max="12309" width="0" hidden="1" customWidth="1"/>
    <col min="12545" max="12545" width="3" customWidth="1"/>
    <col min="12546" max="12546" width="8" customWidth="1"/>
    <col min="12547" max="12547" width="2.28515625" customWidth="1"/>
    <col min="12548" max="12548" width="8.7109375" customWidth="1"/>
    <col min="12552" max="12552" width="10.28515625" customWidth="1"/>
    <col min="12555" max="12555" width="9.28515625" bestFit="1" customWidth="1"/>
    <col min="12556" max="12556" width="26.7109375" customWidth="1"/>
    <col min="12557" max="12557" width="0" hidden="1" customWidth="1"/>
    <col min="12558" max="12558" width="58.5703125" customWidth="1"/>
    <col min="12559" max="12559" width="2.28515625" customWidth="1"/>
    <col min="12560" max="12560" width="3.42578125" customWidth="1"/>
    <col min="12561" max="12561" width="16" customWidth="1"/>
    <col min="12563" max="12565" width="0" hidden="1" customWidth="1"/>
    <col min="12801" max="12801" width="3" customWidth="1"/>
    <col min="12802" max="12802" width="8" customWidth="1"/>
    <col min="12803" max="12803" width="2.28515625" customWidth="1"/>
    <col min="12804" max="12804" width="8.7109375" customWidth="1"/>
    <col min="12808" max="12808" width="10.28515625" customWidth="1"/>
    <col min="12811" max="12811" width="9.28515625" bestFit="1" customWidth="1"/>
    <col min="12812" max="12812" width="26.7109375" customWidth="1"/>
    <col min="12813" max="12813" width="0" hidden="1" customWidth="1"/>
    <col min="12814" max="12814" width="58.5703125" customWidth="1"/>
    <col min="12815" max="12815" width="2.28515625" customWidth="1"/>
    <col min="12816" max="12816" width="3.42578125" customWidth="1"/>
    <col min="12817" max="12817" width="16" customWidth="1"/>
    <col min="12819" max="12821" width="0" hidden="1" customWidth="1"/>
    <col min="13057" max="13057" width="3" customWidth="1"/>
    <col min="13058" max="13058" width="8" customWidth="1"/>
    <col min="13059" max="13059" width="2.28515625" customWidth="1"/>
    <col min="13060" max="13060" width="8.7109375" customWidth="1"/>
    <col min="13064" max="13064" width="10.28515625" customWidth="1"/>
    <col min="13067" max="13067" width="9.28515625" bestFit="1" customWidth="1"/>
    <col min="13068" max="13068" width="26.7109375" customWidth="1"/>
    <col min="13069" max="13069" width="0" hidden="1" customWidth="1"/>
    <col min="13070" max="13070" width="58.5703125" customWidth="1"/>
    <col min="13071" max="13071" width="2.28515625" customWidth="1"/>
    <col min="13072" max="13072" width="3.42578125" customWidth="1"/>
    <col min="13073" max="13073" width="16" customWidth="1"/>
    <col min="13075" max="13077" width="0" hidden="1" customWidth="1"/>
    <col min="13313" max="13313" width="3" customWidth="1"/>
    <col min="13314" max="13314" width="8" customWidth="1"/>
    <col min="13315" max="13315" width="2.28515625" customWidth="1"/>
    <col min="13316" max="13316" width="8.7109375" customWidth="1"/>
    <col min="13320" max="13320" width="10.28515625" customWidth="1"/>
    <col min="13323" max="13323" width="9.28515625" bestFit="1" customWidth="1"/>
    <col min="13324" max="13324" width="26.7109375" customWidth="1"/>
    <col min="13325" max="13325" width="0" hidden="1" customWidth="1"/>
    <col min="13326" max="13326" width="58.5703125" customWidth="1"/>
    <col min="13327" max="13327" width="2.28515625" customWidth="1"/>
    <col min="13328" max="13328" width="3.42578125" customWidth="1"/>
    <col min="13329" max="13329" width="16" customWidth="1"/>
    <col min="13331" max="13333" width="0" hidden="1" customWidth="1"/>
    <col min="13569" max="13569" width="3" customWidth="1"/>
    <col min="13570" max="13570" width="8" customWidth="1"/>
    <col min="13571" max="13571" width="2.28515625" customWidth="1"/>
    <col min="13572" max="13572" width="8.7109375" customWidth="1"/>
    <col min="13576" max="13576" width="10.28515625" customWidth="1"/>
    <col min="13579" max="13579" width="9.28515625" bestFit="1" customWidth="1"/>
    <col min="13580" max="13580" width="26.7109375" customWidth="1"/>
    <col min="13581" max="13581" width="0" hidden="1" customWidth="1"/>
    <col min="13582" max="13582" width="58.5703125" customWidth="1"/>
    <col min="13583" max="13583" width="2.28515625" customWidth="1"/>
    <col min="13584" max="13584" width="3.42578125" customWidth="1"/>
    <col min="13585" max="13585" width="16" customWidth="1"/>
    <col min="13587" max="13589" width="0" hidden="1" customWidth="1"/>
    <col min="13825" max="13825" width="3" customWidth="1"/>
    <col min="13826" max="13826" width="8" customWidth="1"/>
    <col min="13827" max="13827" width="2.28515625" customWidth="1"/>
    <col min="13828" max="13828" width="8.7109375" customWidth="1"/>
    <col min="13832" max="13832" width="10.28515625" customWidth="1"/>
    <col min="13835" max="13835" width="9.28515625" bestFit="1" customWidth="1"/>
    <col min="13836" max="13836" width="26.7109375" customWidth="1"/>
    <col min="13837" max="13837" width="0" hidden="1" customWidth="1"/>
    <col min="13838" max="13838" width="58.5703125" customWidth="1"/>
    <col min="13839" max="13839" width="2.28515625" customWidth="1"/>
    <col min="13840" max="13840" width="3.42578125" customWidth="1"/>
    <col min="13841" max="13841" width="16" customWidth="1"/>
    <col min="13843" max="13845" width="0" hidden="1" customWidth="1"/>
    <col min="14081" max="14081" width="3" customWidth="1"/>
    <col min="14082" max="14082" width="8" customWidth="1"/>
    <col min="14083" max="14083" width="2.28515625" customWidth="1"/>
    <col min="14084" max="14084" width="8.7109375" customWidth="1"/>
    <col min="14088" max="14088" width="10.28515625" customWidth="1"/>
    <col min="14091" max="14091" width="9.28515625" bestFit="1" customWidth="1"/>
    <col min="14092" max="14092" width="26.7109375" customWidth="1"/>
    <col min="14093" max="14093" width="0" hidden="1" customWidth="1"/>
    <col min="14094" max="14094" width="58.5703125" customWidth="1"/>
    <col min="14095" max="14095" width="2.28515625" customWidth="1"/>
    <col min="14096" max="14096" width="3.42578125" customWidth="1"/>
    <col min="14097" max="14097" width="16" customWidth="1"/>
    <col min="14099" max="14101" width="0" hidden="1" customWidth="1"/>
    <col min="14337" max="14337" width="3" customWidth="1"/>
    <col min="14338" max="14338" width="8" customWidth="1"/>
    <col min="14339" max="14339" width="2.28515625" customWidth="1"/>
    <col min="14340" max="14340" width="8.7109375" customWidth="1"/>
    <col min="14344" max="14344" width="10.28515625" customWidth="1"/>
    <col min="14347" max="14347" width="9.28515625" bestFit="1" customWidth="1"/>
    <col min="14348" max="14348" width="26.7109375" customWidth="1"/>
    <col min="14349" max="14349" width="0" hidden="1" customWidth="1"/>
    <col min="14350" max="14350" width="58.5703125" customWidth="1"/>
    <col min="14351" max="14351" width="2.28515625" customWidth="1"/>
    <col min="14352" max="14352" width="3.42578125" customWidth="1"/>
    <col min="14353" max="14353" width="16" customWidth="1"/>
    <col min="14355" max="14357" width="0" hidden="1" customWidth="1"/>
    <col min="14593" max="14593" width="3" customWidth="1"/>
    <col min="14594" max="14594" width="8" customWidth="1"/>
    <col min="14595" max="14595" width="2.28515625" customWidth="1"/>
    <col min="14596" max="14596" width="8.7109375" customWidth="1"/>
    <col min="14600" max="14600" width="10.28515625" customWidth="1"/>
    <col min="14603" max="14603" width="9.28515625" bestFit="1" customWidth="1"/>
    <col min="14604" max="14604" width="26.7109375" customWidth="1"/>
    <col min="14605" max="14605" width="0" hidden="1" customWidth="1"/>
    <col min="14606" max="14606" width="58.5703125" customWidth="1"/>
    <col min="14607" max="14607" width="2.28515625" customWidth="1"/>
    <col min="14608" max="14608" width="3.42578125" customWidth="1"/>
    <col min="14609" max="14609" width="16" customWidth="1"/>
    <col min="14611" max="14613" width="0" hidden="1" customWidth="1"/>
    <col min="14849" max="14849" width="3" customWidth="1"/>
    <col min="14850" max="14850" width="8" customWidth="1"/>
    <col min="14851" max="14851" width="2.28515625" customWidth="1"/>
    <col min="14852" max="14852" width="8.7109375" customWidth="1"/>
    <col min="14856" max="14856" width="10.28515625" customWidth="1"/>
    <col min="14859" max="14859" width="9.28515625" bestFit="1" customWidth="1"/>
    <col min="14860" max="14860" width="26.7109375" customWidth="1"/>
    <col min="14861" max="14861" width="0" hidden="1" customWidth="1"/>
    <col min="14862" max="14862" width="58.5703125" customWidth="1"/>
    <col min="14863" max="14863" width="2.28515625" customWidth="1"/>
    <col min="14864" max="14864" width="3.42578125" customWidth="1"/>
    <col min="14865" max="14865" width="16" customWidth="1"/>
    <col min="14867" max="14869" width="0" hidden="1" customWidth="1"/>
    <col min="15105" max="15105" width="3" customWidth="1"/>
    <col min="15106" max="15106" width="8" customWidth="1"/>
    <col min="15107" max="15107" width="2.28515625" customWidth="1"/>
    <col min="15108" max="15108" width="8.7109375" customWidth="1"/>
    <col min="15112" max="15112" width="10.28515625" customWidth="1"/>
    <col min="15115" max="15115" width="9.28515625" bestFit="1" customWidth="1"/>
    <col min="15116" max="15116" width="26.7109375" customWidth="1"/>
    <col min="15117" max="15117" width="0" hidden="1" customWidth="1"/>
    <col min="15118" max="15118" width="58.5703125" customWidth="1"/>
    <col min="15119" max="15119" width="2.28515625" customWidth="1"/>
    <col min="15120" max="15120" width="3.42578125" customWidth="1"/>
    <col min="15121" max="15121" width="16" customWidth="1"/>
    <col min="15123" max="15125" width="0" hidden="1" customWidth="1"/>
    <col min="15361" max="15361" width="3" customWidth="1"/>
    <col min="15362" max="15362" width="8" customWidth="1"/>
    <col min="15363" max="15363" width="2.28515625" customWidth="1"/>
    <col min="15364" max="15364" width="8.7109375" customWidth="1"/>
    <col min="15368" max="15368" width="10.28515625" customWidth="1"/>
    <col min="15371" max="15371" width="9.28515625" bestFit="1" customWidth="1"/>
    <col min="15372" max="15372" width="26.7109375" customWidth="1"/>
    <col min="15373" max="15373" width="0" hidden="1" customWidth="1"/>
    <col min="15374" max="15374" width="58.5703125" customWidth="1"/>
    <col min="15375" max="15375" width="2.28515625" customWidth="1"/>
    <col min="15376" max="15376" width="3.42578125" customWidth="1"/>
    <col min="15377" max="15377" width="16" customWidth="1"/>
    <col min="15379" max="15381" width="0" hidden="1" customWidth="1"/>
    <col min="15617" max="15617" width="3" customWidth="1"/>
    <col min="15618" max="15618" width="8" customWidth="1"/>
    <col min="15619" max="15619" width="2.28515625" customWidth="1"/>
    <col min="15620" max="15620" width="8.7109375" customWidth="1"/>
    <col min="15624" max="15624" width="10.28515625" customWidth="1"/>
    <col min="15627" max="15627" width="9.28515625" bestFit="1" customWidth="1"/>
    <col min="15628" max="15628" width="26.7109375" customWidth="1"/>
    <col min="15629" max="15629" width="0" hidden="1" customWidth="1"/>
    <col min="15630" max="15630" width="58.5703125" customWidth="1"/>
    <col min="15631" max="15631" width="2.28515625" customWidth="1"/>
    <col min="15632" max="15632" width="3.42578125" customWidth="1"/>
    <col min="15633" max="15633" width="16" customWidth="1"/>
    <col min="15635" max="15637" width="0" hidden="1" customWidth="1"/>
    <col min="15873" max="15873" width="3" customWidth="1"/>
    <col min="15874" max="15874" width="8" customWidth="1"/>
    <col min="15875" max="15875" width="2.28515625" customWidth="1"/>
    <col min="15876" max="15876" width="8.7109375" customWidth="1"/>
    <col min="15880" max="15880" width="10.28515625" customWidth="1"/>
    <col min="15883" max="15883" width="9.28515625" bestFit="1" customWidth="1"/>
    <col min="15884" max="15884" width="26.7109375" customWidth="1"/>
    <col min="15885" max="15885" width="0" hidden="1" customWidth="1"/>
    <col min="15886" max="15886" width="58.5703125" customWidth="1"/>
    <col min="15887" max="15887" width="2.28515625" customWidth="1"/>
    <col min="15888" max="15888" width="3.42578125" customWidth="1"/>
    <col min="15889" max="15889" width="16" customWidth="1"/>
    <col min="15891" max="15893" width="0" hidden="1" customWidth="1"/>
    <col min="16129" max="16129" width="3" customWidth="1"/>
    <col min="16130" max="16130" width="8" customWidth="1"/>
    <col min="16131" max="16131" width="2.28515625" customWidth="1"/>
    <col min="16132" max="16132" width="8.7109375" customWidth="1"/>
    <col min="16136" max="16136" width="10.28515625" customWidth="1"/>
    <col min="16139" max="16139" width="9.28515625" bestFit="1" customWidth="1"/>
    <col min="16140" max="16140" width="26.7109375" customWidth="1"/>
    <col min="16141" max="16141" width="0" hidden="1" customWidth="1"/>
    <col min="16142" max="16142" width="58.5703125" customWidth="1"/>
    <col min="16143" max="16143" width="2.28515625" customWidth="1"/>
    <col min="16144" max="16144" width="3.42578125" customWidth="1"/>
    <col min="16145" max="16145" width="16" customWidth="1"/>
    <col min="16147" max="16149" width="0" hidden="1" customWidth="1"/>
  </cols>
  <sheetData>
    <row r="1" spans="1:36" hidden="1" x14ac:dyDescent="0.25">
      <c r="A1" t="s">
        <v>293</v>
      </c>
      <c r="P1" s="72"/>
      <c r="Q1" s="72"/>
      <c r="R1" s="72"/>
      <c r="S1" s="72"/>
      <c r="T1" s="72"/>
      <c r="U1" s="72"/>
      <c r="V1" s="72"/>
      <c r="W1" s="72"/>
      <c r="X1" s="72"/>
      <c r="Y1" s="72"/>
      <c r="Z1" s="72"/>
      <c r="AA1" s="72"/>
      <c r="AB1" s="72"/>
      <c r="AC1" s="72"/>
      <c r="AD1" s="72"/>
      <c r="AE1" s="72"/>
      <c r="AF1" s="72"/>
      <c r="AG1" s="72"/>
      <c r="AH1" s="72"/>
      <c r="AI1" s="72"/>
      <c r="AJ1" s="72"/>
    </row>
    <row r="2" spans="1:36" hidden="1" x14ac:dyDescent="0.25">
      <c r="A2" t="s">
        <v>294</v>
      </c>
      <c r="P2" s="72"/>
      <c r="Q2" s="72"/>
      <c r="R2" s="72"/>
      <c r="S2" s="72"/>
      <c r="T2" s="72"/>
      <c r="U2" s="72"/>
      <c r="V2" s="72"/>
      <c r="W2" s="72"/>
      <c r="X2" s="72"/>
      <c r="Y2" s="72"/>
      <c r="Z2" s="72"/>
      <c r="AA2" s="72"/>
      <c r="AB2" s="72"/>
      <c r="AC2" s="72"/>
      <c r="AD2" s="72"/>
      <c r="AE2" s="72"/>
      <c r="AF2" s="72"/>
      <c r="AG2" s="72"/>
      <c r="AH2" s="72"/>
      <c r="AI2" s="72"/>
      <c r="AJ2" s="72"/>
    </row>
    <row r="3" spans="1:36" hidden="1" x14ac:dyDescent="0.25">
      <c r="A3" t="s">
        <v>295</v>
      </c>
      <c r="P3" s="72"/>
      <c r="Q3" s="72"/>
      <c r="R3" s="72"/>
      <c r="S3" s="72"/>
      <c r="T3" s="72"/>
      <c r="U3" s="72"/>
      <c r="V3" s="72"/>
      <c r="W3" s="72"/>
      <c r="X3" s="72"/>
      <c r="Y3" s="72"/>
      <c r="Z3" s="72"/>
      <c r="AA3" s="72"/>
      <c r="AB3" s="72"/>
      <c r="AC3" s="72"/>
      <c r="AD3" s="72"/>
      <c r="AE3" s="72"/>
      <c r="AF3" s="72"/>
      <c r="AG3" s="72"/>
      <c r="AH3" s="72"/>
      <c r="AI3" s="72"/>
      <c r="AJ3" s="72"/>
    </row>
    <row r="4" spans="1:36" hidden="1" x14ac:dyDescent="0.25">
      <c r="A4" t="s">
        <v>296</v>
      </c>
      <c r="P4" s="72"/>
      <c r="Q4" s="72"/>
      <c r="R4" s="72"/>
      <c r="S4" s="72"/>
      <c r="T4" s="72"/>
      <c r="U4" s="72"/>
      <c r="V4" s="72"/>
      <c r="W4" s="72"/>
      <c r="X4" s="72"/>
      <c r="Y4" s="72"/>
      <c r="Z4" s="72"/>
      <c r="AA4" s="72"/>
      <c r="AB4" s="72"/>
      <c r="AC4" s="72"/>
      <c r="AD4" s="72"/>
      <c r="AE4" s="72"/>
      <c r="AF4" s="72"/>
      <c r="AG4" s="72"/>
      <c r="AH4" s="72"/>
      <c r="AI4" s="72"/>
      <c r="AJ4" s="72"/>
    </row>
    <row r="5" spans="1:36" hidden="1" x14ac:dyDescent="0.25">
      <c r="A5" t="s">
        <v>297</v>
      </c>
      <c r="P5" s="72"/>
      <c r="Q5" s="72"/>
      <c r="R5" s="72"/>
      <c r="S5" s="72"/>
      <c r="T5" s="72"/>
      <c r="U5" s="72"/>
      <c r="V5" s="72"/>
      <c r="W5" s="72"/>
      <c r="X5" s="72"/>
      <c r="Y5" s="72"/>
      <c r="Z5" s="72"/>
      <c r="AA5" s="72"/>
      <c r="AB5" s="72"/>
      <c r="AC5" s="72"/>
      <c r="AD5" s="72"/>
      <c r="AE5" s="72"/>
      <c r="AF5" s="72"/>
      <c r="AG5" s="72"/>
      <c r="AH5" s="72"/>
      <c r="AI5" s="72"/>
      <c r="AJ5" s="72"/>
    </row>
    <row r="6" spans="1:36" hidden="1" x14ac:dyDescent="0.25">
      <c r="A6" t="s">
        <v>298</v>
      </c>
      <c r="P6" s="72"/>
      <c r="Q6" s="72"/>
      <c r="R6" s="72"/>
      <c r="S6" s="72"/>
      <c r="T6" s="72"/>
      <c r="U6" s="72"/>
      <c r="V6" s="72"/>
      <c r="W6" s="72"/>
      <c r="X6" s="72"/>
      <c r="Y6" s="72"/>
      <c r="Z6" s="72"/>
      <c r="AA6" s="72"/>
      <c r="AB6" s="72"/>
      <c r="AC6" s="72"/>
      <c r="AD6" s="72"/>
      <c r="AE6" s="72"/>
      <c r="AF6" s="72"/>
      <c r="AG6" s="72"/>
      <c r="AH6" s="72"/>
      <c r="AI6" s="72"/>
      <c r="AJ6" s="72"/>
    </row>
    <row r="7" spans="1:36" hidden="1" x14ac:dyDescent="0.25">
      <c r="A7" t="s">
        <v>299</v>
      </c>
      <c r="P7" s="72"/>
      <c r="Q7" s="72"/>
      <c r="R7" s="72"/>
      <c r="S7" s="72"/>
      <c r="T7" s="72"/>
      <c r="U7" s="72"/>
      <c r="V7" s="72"/>
      <c r="W7" s="72"/>
      <c r="X7" s="72"/>
      <c r="Y7" s="72"/>
      <c r="Z7" s="72"/>
      <c r="AA7" s="72"/>
      <c r="AB7" s="72"/>
      <c r="AC7" s="72"/>
      <c r="AD7" s="72"/>
      <c r="AE7" s="72"/>
      <c r="AF7" s="72"/>
      <c r="AG7" s="72"/>
      <c r="AH7" s="72"/>
      <c r="AI7" s="72"/>
      <c r="AJ7" s="72"/>
    </row>
    <row r="8" spans="1:36" hidden="1" x14ac:dyDescent="0.25">
      <c r="A8" t="s">
        <v>300</v>
      </c>
      <c r="P8" s="72"/>
      <c r="Q8" s="72"/>
      <c r="R8" s="72"/>
      <c r="S8" s="72"/>
      <c r="T8" s="72"/>
      <c r="U8" s="72"/>
      <c r="V8" s="72"/>
      <c r="W8" s="72"/>
      <c r="X8" s="72"/>
      <c r="Y8" s="72"/>
      <c r="Z8" s="72"/>
      <c r="AA8" s="72"/>
      <c r="AB8" s="72"/>
      <c r="AC8" s="72"/>
      <c r="AD8" s="72"/>
      <c r="AE8" s="72"/>
      <c r="AF8" s="72"/>
      <c r="AG8" s="72"/>
      <c r="AH8" s="72"/>
      <c r="AI8" s="72"/>
      <c r="AJ8" s="72"/>
    </row>
    <row r="9" spans="1:36" hidden="1" x14ac:dyDescent="0.25">
      <c r="A9" t="s">
        <v>301</v>
      </c>
      <c r="P9" s="72"/>
      <c r="Q9" s="72"/>
      <c r="R9" s="72"/>
      <c r="S9" s="72"/>
      <c r="T9" s="72"/>
      <c r="U9" s="72"/>
      <c r="V9" s="72"/>
      <c r="W9" s="72"/>
      <c r="X9" s="72"/>
      <c r="Y9" s="72"/>
      <c r="Z9" s="72"/>
      <c r="AA9" s="72"/>
      <c r="AB9" s="72"/>
      <c r="AC9" s="72"/>
      <c r="AD9" s="72"/>
      <c r="AE9" s="72"/>
      <c r="AF9" s="72"/>
      <c r="AG9" s="72"/>
      <c r="AH9" s="72"/>
      <c r="AI9" s="72"/>
      <c r="AJ9" s="72"/>
    </row>
    <row r="10" spans="1:36" hidden="1" x14ac:dyDescent="0.25">
      <c r="A10" t="s">
        <v>302</v>
      </c>
      <c r="P10" s="72"/>
      <c r="Q10" s="72"/>
      <c r="R10" s="72"/>
      <c r="S10" s="72"/>
      <c r="T10" s="72"/>
      <c r="U10" s="72"/>
      <c r="V10" s="72"/>
      <c r="W10" s="72"/>
      <c r="X10" s="72"/>
      <c r="Y10" s="72"/>
      <c r="Z10" s="72"/>
      <c r="AA10" s="72"/>
      <c r="AB10" s="72"/>
      <c r="AC10" s="72"/>
      <c r="AD10" s="72"/>
      <c r="AE10" s="72"/>
      <c r="AF10" s="72"/>
      <c r="AG10" s="72"/>
      <c r="AH10" s="72"/>
      <c r="AI10" s="72"/>
      <c r="AJ10" s="72"/>
    </row>
    <row r="11" spans="1:36" hidden="1" x14ac:dyDescent="0.25">
      <c r="A11" t="s">
        <v>303</v>
      </c>
      <c r="P11" s="72"/>
      <c r="Q11" s="72"/>
      <c r="R11" s="72"/>
      <c r="S11" s="72"/>
      <c r="T11" s="72"/>
      <c r="U11" s="72"/>
      <c r="V11" s="72"/>
      <c r="W11" s="72"/>
      <c r="X11" s="72"/>
      <c r="Y11" s="72"/>
      <c r="Z11" s="72"/>
      <c r="AA11" s="72"/>
      <c r="AB11" s="72"/>
      <c r="AC11" s="72"/>
      <c r="AD11" s="72"/>
      <c r="AE11" s="72"/>
      <c r="AF11" s="72"/>
      <c r="AG11" s="72"/>
      <c r="AH11" s="72"/>
      <c r="AI11" s="72"/>
      <c r="AJ11" s="72"/>
    </row>
    <row r="12" spans="1:36" hidden="1" x14ac:dyDescent="0.25">
      <c r="A12" t="s">
        <v>304</v>
      </c>
      <c r="P12" s="72"/>
      <c r="Q12" s="72"/>
      <c r="R12" s="72"/>
      <c r="S12" s="72"/>
      <c r="T12" s="72"/>
      <c r="U12" s="72"/>
      <c r="V12" s="72"/>
      <c r="W12" s="72"/>
      <c r="X12" s="72"/>
      <c r="Y12" s="72"/>
      <c r="Z12" s="72"/>
      <c r="AA12" s="72"/>
      <c r="AB12" s="72"/>
      <c r="AC12" s="72"/>
      <c r="AD12" s="72"/>
      <c r="AE12" s="72"/>
      <c r="AF12" s="72"/>
      <c r="AG12" s="72"/>
      <c r="AH12" s="72"/>
      <c r="AI12" s="72"/>
      <c r="AJ12" s="72"/>
    </row>
    <row r="13" spans="1:36" hidden="1" x14ac:dyDescent="0.25">
      <c r="A13" t="s">
        <v>305</v>
      </c>
      <c r="P13" s="72"/>
      <c r="Q13" s="72"/>
      <c r="R13" s="72"/>
      <c r="S13" s="72"/>
      <c r="T13" s="72"/>
      <c r="U13" s="72"/>
      <c r="V13" s="72"/>
      <c r="W13" s="72"/>
      <c r="X13" s="72"/>
      <c r="Y13" s="72"/>
      <c r="Z13" s="72"/>
      <c r="AA13" s="72"/>
      <c r="AB13" s="72"/>
      <c r="AC13" s="72"/>
      <c r="AD13" s="72"/>
      <c r="AE13" s="72"/>
      <c r="AF13" s="72"/>
      <c r="AG13" s="72"/>
      <c r="AH13" s="72"/>
      <c r="AI13" s="72"/>
      <c r="AJ13" s="72"/>
    </row>
    <row r="14" spans="1:36" ht="18" hidden="1" x14ac:dyDescent="0.25">
      <c r="A14" t="s">
        <v>306</v>
      </c>
      <c r="B14" s="39" t="s">
        <v>373</v>
      </c>
      <c r="P14" s="72"/>
      <c r="Q14" s="72"/>
      <c r="R14" s="72"/>
      <c r="S14" s="72"/>
      <c r="T14" s="72"/>
      <c r="U14" s="72"/>
      <c r="V14" s="72"/>
      <c r="W14" s="72"/>
      <c r="X14" s="72"/>
      <c r="Y14" s="72"/>
      <c r="Z14" s="72"/>
      <c r="AA14" s="72"/>
      <c r="AB14" s="72"/>
      <c r="AC14" s="72"/>
      <c r="AD14" s="72"/>
      <c r="AE14" s="72"/>
      <c r="AF14" s="72"/>
      <c r="AG14" s="72"/>
      <c r="AH14" s="72"/>
      <c r="AI14" s="72"/>
      <c r="AJ14" s="72"/>
    </row>
    <row r="15" spans="1:36" hidden="1" x14ac:dyDescent="0.25">
      <c r="A15" t="str">
        <f>"setdefault apar_name=IMPREST "&amp;[1]RECONCILIATION!$F$8</f>
        <v>setdefault apar_name=IMPREST Click here to choose school name</v>
      </c>
      <c r="P15" s="72"/>
      <c r="Q15" s="72"/>
      <c r="R15" s="72"/>
      <c r="S15" s="72"/>
      <c r="T15" s="72"/>
      <c r="U15" s="72"/>
      <c r="V15" s="72"/>
      <c r="W15" s="72"/>
      <c r="X15" s="72"/>
      <c r="Y15" s="72"/>
      <c r="Z15" s="72"/>
      <c r="AA15" s="72"/>
      <c r="AB15" s="72"/>
      <c r="AC15" s="72"/>
      <c r="AD15" s="72"/>
      <c r="AE15" s="72"/>
      <c r="AF15" s="72"/>
      <c r="AG15" s="72"/>
      <c r="AH15" s="72"/>
      <c r="AI15" s="72"/>
      <c r="AJ15" s="72"/>
    </row>
    <row r="16" spans="1:36" hidden="1" x14ac:dyDescent="0.25">
      <c r="A16" t="s">
        <v>307</v>
      </c>
      <c r="P16" s="72"/>
      <c r="Q16" s="72"/>
      <c r="R16" s="72"/>
      <c r="S16" s="72"/>
      <c r="T16" s="72"/>
      <c r="U16" s="72"/>
      <c r="V16" s="72"/>
      <c r="W16" s="72"/>
      <c r="X16" s="72"/>
      <c r="Y16" s="72"/>
      <c r="Z16" s="72"/>
      <c r="AA16" s="72"/>
      <c r="AB16" s="72"/>
      <c r="AC16" s="72"/>
      <c r="AD16" s="72"/>
      <c r="AE16" s="72"/>
      <c r="AF16" s="72"/>
      <c r="AG16" s="72"/>
      <c r="AH16" s="72"/>
      <c r="AI16" s="72"/>
      <c r="AJ16" s="72"/>
    </row>
    <row r="17" spans="1:36" hidden="1" x14ac:dyDescent="0.25">
      <c r="A17" t="s">
        <v>308</v>
      </c>
      <c r="P17" s="72"/>
      <c r="Q17" s="72"/>
      <c r="R17" s="72"/>
      <c r="S17" s="72"/>
      <c r="T17" s="72"/>
      <c r="U17" s="72"/>
      <c r="V17" s="72"/>
      <c r="W17" s="72"/>
      <c r="X17" s="72"/>
      <c r="Y17" s="72"/>
      <c r="Z17" s="72"/>
      <c r="AA17" s="72"/>
      <c r="AB17" s="72"/>
      <c r="AC17" s="72"/>
      <c r="AD17" s="72"/>
      <c r="AE17" s="72"/>
      <c r="AF17" s="72"/>
      <c r="AG17" s="72"/>
      <c r="AH17" s="72"/>
      <c r="AI17" s="72"/>
      <c r="AJ17" s="72"/>
    </row>
    <row r="18" spans="1:36" hidden="1" x14ac:dyDescent="0.25">
      <c r="A18" t="str">
        <f>"setdefault period="&amp;$N$31</f>
        <v>setdefault period=</v>
      </c>
      <c r="P18" s="72"/>
      <c r="Q18" s="72"/>
      <c r="R18" s="72"/>
      <c r="S18" s="72"/>
      <c r="T18" s="72"/>
      <c r="U18" s="72"/>
      <c r="V18" s="72"/>
      <c r="W18" s="72"/>
      <c r="X18" s="72"/>
      <c r="Y18" s="72"/>
      <c r="Z18" s="72"/>
      <c r="AA18" s="72"/>
      <c r="AB18" s="72"/>
      <c r="AC18" s="72"/>
      <c r="AD18" s="72"/>
      <c r="AE18" s="72"/>
      <c r="AF18" s="72"/>
      <c r="AG18" s="72"/>
      <c r="AH18" s="72"/>
      <c r="AI18" s="72"/>
      <c r="AJ18" s="72"/>
    </row>
    <row r="19" spans="1:36" hidden="1" x14ac:dyDescent="0.25">
      <c r="A19" t="s">
        <v>309</v>
      </c>
      <c r="P19" s="72"/>
      <c r="Q19" s="72"/>
      <c r="R19" s="72"/>
      <c r="S19" s="72"/>
      <c r="T19" s="72"/>
      <c r="U19" s="72"/>
      <c r="V19" s="72"/>
      <c r="W19" s="72"/>
      <c r="X19" s="72"/>
      <c r="Y19" s="72"/>
      <c r="Z19" s="72"/>
      <c r="AA19" s="72"/>
      <c r="AB19" s="72"/>
      <c r="AC19" s="72"/>
      <c r="AD19" s="72"/>
      <c r="AE19" s="72"/>
      <c r="AF19" s="72"/>
      <c r="AG19" s="72"/>
      <c r="AH19" s="72"/>
      <c r="AI19" s="72"/>
      <c r="AJ19" s="72"/>
    </row>
    <row r="20" spans="1:36" hidden="1" x14ac:dyDescent="0.25">
      <c r="A20" t="s">
        <v>310</v>
      </c>
      <c r="P20" s="72"/>
      <c r="Q20" s="72"/>
      <c r="R20" s="72"/>
      <c r="S20" s="72"/>
      <c r="T20" s="72"/>
      <c r="U20" s="72"/>
      <c r="V20" s="72"/>
      <c r="W20" s="72"/>
      <c r="X20" s="72"/>
      <c r="Y20" s="72"/>
      <c r="Z20" s="72"/>
      <c r="AA20" s="72"/>
      <c r="AB20" s="72"/>
      <c r="AC20" s="72"/>
      <c r="AD20" s="72"/>
      <c r="AE20" s="72"/>
      <c r="AF20" s="72"/>
      <c r="AG20" s="72"/>
      <c r="AH20" s="72"/>
      <c r="AI20" s="72"/>
      <c r="AJ20" s="72"/>
    </row>
    <row r="21" spans="1:36" hidden="1" x14ac:dyDescent="0.25">
      <c r="A21" t="str">
        <f ca="1">"setdefault trans_date="&amp;TEXT(TODAY(),"dd/mm/yyyy")</f>
        <v>setdefault trans_date=07/09/2022</v>
      </c>
      <c r="P21" s="72"/>
      <c r="Q21" s="72"/>
      <c r="R21" s="72"/>
      <c r="S21" s="72"/>
      <c r="T21" s="72"/>
      <c r="U21" s="72"/>
      <c r="V21" s="72"/>
      <c r="W21" s="72"/>
      <c r="X21" s="72"/>
      <c r="Y21" s="72"/>
      <c r="Z21" s="72"/>
      <c r="AA21" s="72"/>
      <c r="AB21" s="72"/>
      <c r="AC21" s="72"/>
      <c r="AD21" s="72"/>
      <c r="AE21" s="72"/>
      <c r="AF21" s="72"/>
      <c r="AG21" s="72"/>
      <c r="AH21" s="72"/>
      <c r="AI21" s="72"/>
      <c r="AJ21" s="72"/>
    </row>
    <row r="22" spans="1:36" hidden="1" x14ac:dyDescent="0.25">
      <c r="A22" t="s">
        <v>311</v>
      </c>
      <c r="P22" s="72"/>
      <c r="Q22" s="72"/>
      <c r="R22" s="72"/>
      <c r="S22" s="72"/>
      <c r="T22" s="72"/>
      <c r="U22" s="72"/>
      <c r="V22" s="72"/>
      <c r="W22" s="72"/>
      <c r="X22" s="72"/>
      <c r="Y22" s="72"/>
      <c r="Z22" s="72"/>
      <c r="AA22" s="72"/>
      <c r="AB22" s="72"/>
      <c r="AC22" s="72"/>
      <c r="AD22" s="72"/>
      <c r="AE22" s="72"/>
      <c r="AF22" s="72"/>
      <c r="AG22" s="72"/>
      <c r="AH22" s="72"/>
      <c r="AI22" s="72"/>
      <c r="AJ22" s="72"/>
    </row>
    <row r="23" spans="1:36" hidden="1" x14ac:dyDescent="0.25">
      <c r="A23" t="s">
        <v>312</v>
      </c>
      <c r="P23" s="72"/>
      <c r="Q23" s="72"/>
      <c r="R23" s="72"/>
      <c r="S23" s="72"/>
      <c r="T23" s="72"/>
      <c r="U23" s="72"/>
      <c r="V23" s="72"/>
      <c r="W23" s="72"/>
      <c r="X23" s="72"/>
      <c r="Y23" s="72"/>
      <c r="Z23" s="72"/>
      <c r="AA23" s="72"/>
      <c r="AB23" s="72"/>
      <c r="AC23" s="72"/>
      <c r="AD23" s="72"/>
      <c r="AE23" s="72"/>
      <c r="AF23" s="72"/>
      <c r="AG23" s="72"/>
      <c r="AH23" s="72"/>
      <c r="AI23" s="72"/>
      <c r="AJ23" s="72"/>
    </row>
    <row r="24" spans="1:36" hidden="1" x14ac:dyDescent="0.25">
      <c r="A24" t="str">
        <f ca="1">"setdefault voucher_date="&amp;TEXT(TODAY(),"dd/mm/yyyy")</f>
        <v>setdefault voucher_date=07/09/2022</v>
      </c>
      <c r="P24" s="72"/>
      <c r="Q24" s="72"/>
      <c r="R24" s="72"/>
      <c r="S24" s="72"/>
      <c r="T24" s="72"/>
      <c r="U24" s="72"/>
      <c r="V24" s="72"/>
      <c r="W24" s="72"/>
      <c r="X24" s="72"/>
      <c r="Y24" s="72"/>
      <c r="Z24" s="72"/>
      <c r="AA24" s="72"/>
      <c r="AB24" s="72"/>
      <c r="AC24" s="72"/>
      <c r="AD24" s="72"/>
      <c r="AE24" s="72"/>
      <c r="AF24" s="72"/>
      <c r="AG24" s="72"/>
      <c r="AH24" s="72"/>
      <c r="AI24" s="72"/>
      <c r="AJ24" s="72"/>
    </row>
    <row r="25" spans="1:36" hidden="1" x14ac:dyDescent="0.25">
      <c r="A25" t="s">
        <v>313</v>
      </c>
      <c r="P25" s="72"/>
      <c r="Q25" s="72"/>
      <c r="R25" s="72"/>
      <c r="S25" s="72"/>
      <c r="T25" s="72"/>
      <c r="U25" s="72"/>
      <c r="V25" s="72"/>
      <c r="W25" s="72"/>
      <c r="X25" s="72"/>
      <c r="Y25" s="72"/>
      <c r="Z25" s="72"/>
      <c r="AA25" s="72"/>
      <c r="AB25" s="72"/>
      <c r="AC25" s="72"/>
      <c r="AD25" s="72"/>
      <c r="AE25" s="72"/>
      <c r="AF25" s="72"/>
      <c r="AG25" s="72"/>
      <c r="AH25" s="72"/>
      <c r="AI25" s="72"/>
      <c r="AJ25" s="72"/>
    </row>
    <row r="26" spans="1:36" hidden="1" x14ac:dyDescent="0.25">
      <c r="A26" t="s">
        <v>314</v>
      </c>
      <c r="P26" s="72"/>
      <c r="Q26" s="72"/>
      <c r="R26" s="72"/>
      <c r="S26" s="72"/>
      <c r="T26" s="72"/>
      <c r="U26" s="72"/>
      <c r="V26" s="72"/>
      <c r="W26" s="72"/>
      <c r="X26" s="72"/>
      <c r="Y26" s="72"/>
      <c r="Z26" s="72"/>
      <c r="AA26" s="72"/>
      <c r="AB26" s="72"/>
      <c r="AC26" s="72"/>
      <c r="AD26" s="72"/>
      <c r="AE26" s="72"/>
      <c r="AF26" s="72"/>
      <c r="AG26" s="72"/>
      <c r="AH26" s="72"/>
      <c r="AI26" s="72"/>
      <c r="AJ26" s="72"/>
    </row>
    <row r="27" spans="1:36" hidden="1" x14ac:dyDescent="0.25">
      <c r="A27" t="str">
        <f ca="1">"setdefault batch_id=&lt;user_id&gt;"&amp;ROUND(NOW(),4)*10000</f>
        <v>setdefault batch_id=&lt;user_id&gt;448114110</v>
      </c>
      <c r="P27" s="72"/>
      <c r="Q27" s="72"/>
      <c r="R27" s="72"/>
      <c r="S27" s="72"/>
      <c r="T27" s="72"/>
      <c r="U27" s="72"/>
      <c r="V27" s="72"/>
      <c r="W27" s="72"/>
      <c r="X27" s="72"/>
      <c r="Y27" s="72"/>
      <c r="Z27" s="72"/>
      <c r="AA27" s="72"/>
      <c r="AB27" s="72"/>
      <c r="AC27" s="72"/>
      <c r="AD27" s="72"/>
      <c r="AE27" s="72"/>
      <c r="AF27" s="72"/>
      <c r="AG27" s="72"/>
      <c r="AH27" s="72"/>
      <c r="AI27" s="72"/>
      <c r="AJ27" s="72"/>
    </row>
    <row r="28" spans="1:36" hidden="1" x14ac:dyDescent="0.25">
      <c r="A28" t="s">
        <v>315</v>
      </c>
      <c r="B28" s="198" t="s">
        <v>316</v>
      </c>
      <c r="D28" t="s">
        <v>317</v>
      </c>
      <c r="E28" s="198" t="s">
        <v>318</v>
      </c>
      <c r="F28" s="198" t="s">
        <v>319</v>
      </c>
      <c r="G28" s="198" t="s">
        <v>320</v>
      </c>
      <c r="H28" s="198" t="s">
        <v>321</v>
      </c>
      <c r="I28" s="198" t="s">
        <v>322</v>
      </c>
      <c r="J28" s="228" t="s">
        <v>323</v>
      </c>
      <c r="K28" s="228" t="s">
        <v>324</v>
      </c>
      <c r="L28" s="199" t="s">
        <v>325</v>
      </c>
      <c r="M28" s="199" t="s">
        <v>326</v>
      </c>
      <c r="N28" s="199" t="s">
        <v>327</v>
      </c>
      <c r="P28" s="72"/>
      <c r="Q28" s="72"/>
      <c r="R28" s="72"/>
      <c r="S28" s="72" t="s">
        <v>328</v>
      </c>
      <c r="T28" s="72" t="s">
        <v>329</v>
      </c>
      <c r="U28" s="72" t="s">
        <v>330</v>
      </c>
      <c r="V28" s="72"/>
      <c r="W28" s="72"/>
      <c r="X28" s="72"/>
      <c r="Y28" s="72"/>
      <c r="Z28" s="72"/>
      <c r="AA28" s="72"/>
      <c r="AB28" s="72"/>
      <c r="AC28" s="72"/>
      <c r="AD28" s="72"/>
      <c r="AE28" s="72"/>
      <c r="AF28" s="72"/>
      <c r="AG28" s="72"/>
      <c r="AH28" s="72"/>
      <c r="AI28" s="72"/>
      <c r="AJ28" s="72"/>
    </row>
    <row r="29" spans="1:36" ht="9" customHeight="1" x14ac:dyDescent="0.25">
      <c r="B29" s="198"/>
      <c r="C29" s="72"/>
      <c r="D29" s="72"/>
      <c r="E29" s="355"/>
      <c r="F29" s="355"/>
      <c r="G29" s="355"/>
      <c r="H29" s="355"/>
      <c r="I29" s="355"/>
      <c r="J29" s="356"/>
      <c r="K29" s="356"/>
      <c r="L29" s="357"/>
      <c r="M29" s="357"/>
      <c r="N29" s="72"/>
      <c r="O29" s="72"/>
      <c r="P29" s="72"/>
      <c r="Q29" s="72"/>
      <c r="R29" s="72"/>
      <c r="S29" s="72"/>
      <c r="T29" s="72"/>
      <c r="U29" s="72"/>
      <c r="V29" s="72"/>
      <c r="W29" s="72"/>
      <c r="X29" s="72"/>
      <c r="Y29" s="72"/>
      <c r="Z29" s="72"/>
      <c r="AA29" s="72"/>
      <c r="AB29" s="72"/>
      <c r="AC29" s="72"/>
      <c r="AD29" s="72"/>
      <c r="AE29" s="72"/>
      <c r="AF29" s="72"/>
      <c r="AG29" s="72"/>
      <c r="AH29" s="72"/>
      <c r="AI29" s="72"/>
      <c r="AJ29" s="72"/>
    </row>
    <row r="30" spans="1:36" x14ac:dyDescent="0.25">
      <c r="B30" s="198"/>
      <c r="C30" s="72"/>
      <c r="D30" s="72"/>
      <c r="E30" s="355"/>
      <c r="F30" s="355"/>
      <c r="G30" s="355"/>
      <c r="H30" s="355"/>
      <c r="I30" s="355"/>
      <c r="J30" s="356"/>
      <c r="K30" s="356"/>
      <c r="L30" s="200" t="s">
        <v>331</v>
      </c>
      <c r="M30" s="201"/>
      <c r="N30" s="202"/>
      <c r="O30" s="72"/>
      <c r="P30" s="72"/>
      <c r="Q30" s="72"/>
      <c r="R30" s="72"/>
      <c r="S30" s="72"/>
      <c r="T30" s="72"/>
      <c r="U30" s="72"/>
      <c r="V30" s="72"/>
      <c r="W30" s="72"/>
      <c r="X30" s="72"/>
      <c r="Y30" s="72"/>
      <c r="Z30" s="72"/>
      <c r="AA30" s="72"/>
      <c r="AB30" s="72"/>
      <c r="AC30" s="72"/>
      <c r="AD30" s="72"/>
      <c r="AE30" s="72"/>
      <c r="AF30" s="72"/>
      <c r="AG30" s="72"/>
      <c r="AH30" s="72"/>
      <c r="AI30" s="72"/>
      <c r="AJ30" s="72"/>
    </row>
    <row r="31" spans="1:36" x14ac:dyDescent="0.25">
      <c r="B31" s="198"/>
      <c r="C31" s="72"/>
      <c r="D31" s="72"/>
      <c r="E31" s="355"/>
      <c r="F31" s="355"/>
      <c r="G31" s="355"/>
      <c r="H31" s="355"/>
      <c r="I31" s="355"/>
      <c r="J31" s="356"/>
      <c r="K31" s="356"/>
      <c r="L31" s="203" t="s">
        <v>332</v>
      </c>
      <c r="M31" s="204"/>
      <c r="N31" s="205"/>
      <c r="O31" s="72"/>
      <c r="P31" s="72"/>
      <c r="Q31" s="72"/>
      <c r="R31" s="72"/>
      <c r="S31" s="72"/>
      <c r="T31" s="72"/>
      <c r="U31" s="72"/>
      <c r="V31" s="72"/>
      <c r="W31" s="72"/>
      <c r="X31" s="72"/>
      <c r="Y31" s="72"/>
      <c r="Z31" s="72"/>
      <c r="AA31" s="72"/>
      <c r="AB31" s="72"/>
      <c r="AC31" s="72"/>
      <c r="AD31" s="72"/>
      <c r="AE31" s="72"/>
      <c r="AF31" s="72"/>
      <c r="AG31" s="72"/>
      <c r="AH31" s="72"/>
      <c r="AI31" s="72"/>
      <c r="AJ31" s="72"/>
    </row>
    <row r="32" spans="1:36" ht="9" customHeight="1" thickBot="1" x14ac:dyDescent="0.3">
      <c r="C32" s="72"/>
      <c r="D32" s="72"/>
      <c r="E32" s="72"/>
      <c r="F32" s="72"/>
      <c r="G32" s="72"/>
      <c r="H32" s="72"/>
      <c r="I32" s="72"/>
      <c r="J32" s="78"/>
      <c r="K32" s="78"/>
      <c r="L32" s="350"/>
      <c r="M32" s="350"/>
      <c r="N32" s="72"/>
      <c r="P32" s="72"/>
      <c r="Q32" s="72"/>
      <c r="R32" s="72"/>
      <c r="S32" s="72"/>
      <c r="T32" s="72"/>
      <c r="U32" s="72"/>
      <c r="V32" s="72"/>
      <c r="W32" s="72"/>
      <c r="X32" s="72"/>
      <c r="Y32" s="72"/>
      <c r="Z32" s="72"/>
      <c r="AA32" s="72"/>
      <c r="AB32" s="72"/>
      <c r="AC32" s="72"/>
      <c r="AD32" s="72"/>
      <c r="AE32" s="72"/>
      <c r="AF32" s="72"/>
      <c r="AG32" s="72"/>
      <c r="AH32" s="72"/>
      <c r="AI32" s="72"/>
      <c r="AJ32" s="72"/>
    </row>
    <row r="33" spans="3:36" s="206" customFormat="1" ht="9" customHeight="1" thickBot="1" x14ac:dyDescent="0.3">
      <c r="C33" s="255"/>
      <c r="D33" s="256"/>
      <c r="E33" s="256"/>
      <c r="F33" s="256"/>
      <c r="G33" s="256"/>
      <c r="H33" s="256"/>
      <c r="I33" s="256"/>
      <c r="J33" s="256"/>
      <c r="K33" s="256"/>
      <c r="L33" s="257"/>
      <c r="M33" s="207"/>
      <c r="N33" s="269"/>
      <c r="O33" s="277"/>
      <c r="P33" s="351"/>
      <c r="Q33" s="351"/>
      <c r="R33" s="351"/>
      <c r="S33" s="351"/>
      <c r="T33" s="351"/>
      <c r="U33" s="351"/>
      <c r="V33" s="351"/>
      <c r="W33" s="351"/>
      <c r="X33" s="351"/>
      <c r="Y33" s="351"/>
      <c r="Z33" s="351"/>
      <c r="AA33" s="351"/>
      <c r="AB33" s="351"/>
      <c r="AC33" s="351"/>
      <c r="AD33" s="351"/>
      <c r="AE33" s="351"/>
      <c r="AF33" s="351"/>
      <c r="AG33" s="351"/>
      <c r="AH33" s="351"/>
      <c r="AI33" s="351"/>
      <c r="AJ33" s="351"/>
    </row>
    <row r="34" spans="3:36" s="206" customFormat="1" ht="20.25" customHeight="1" thickBot="1" x14ac:dyDescent="0.35">
      <c r="C34" s="258"/>
      <c r="D34" s="259"/>
      <c r="E34" s="259"/>
      <c r="F34" s="260"/>
      <c r="G34" s="260"/>
      <c r="H34" s="261" t="s">
        <v>359</v>
      </c>
      <c r="I34" s="260"/>
      <c r="J34" s="260"/>
      <c r="K34" s="260"/>
      <c r="L34" s="260"/>
      <c r="M34" s="208"/>
      <c r="N34" s="209" t="str">
        <f>Cash!C2</f>
        <v>CAMHS Phoenix School</v>
      </c>
      <c r="O34" s="278"/>
      <c r="P34" s="351"/>
      <c r="Q34" s="351"/>
      <c r="R34" s="351"/>
      <c r="S34" s="351"/>
      <c r="T34" s="351"/>
      <c r="U34" s="351"/>
      <c r="V34" s="351"/>
      <c r="W34" s="351"/>
      <c r="X34" s="351"/>
      <c r="Y34" s="351"/>
      <c r="Z34" s="351"/>
      <c r="AA34" s="351"/>
      <c r="AB34" s="351"/>
      <c r="AC34" s="351"/>
      <c r="AD34" s="351"/>
      <c r="AE34" s="351"/>
      <c r="AF34" s="351"/>
      <c r="AG34" s="351"/>
      <c r="AH34" s="351"/>
      <c r="AI34" s="351"/>
      <c r="AJ34" s="351"/>
    </row>
    <row r="35" spans="3:36" s="206" customFormat="1" ht="9" customHeight="1" thickBot="1" x14ac:dyDescent="0.35">
      <c r="C35" s="258"/>
      <c r="D35" s="259"/>
      <c r="E35" s="259"/>
      <c r="F35" s="259"/>
      <c r="G35" s="259"/>
      <c r="H35" s="259"/>
      <c r="I35" s="259"/>
      <c r="J35" s="259"/>
      <c r="K35" s="259"/>
      <c r="L35" s="260"/>
      <c r="M35" s="208"/>
      <c r="N35" s="260"/>
      <c r="O35" s="278"/>
      <c r="P35" s="351"/>
      <c r="Q35" s="351"/>
      <c r="R35" s="351"/>
      <c r="S35" s="351"/>
      <c r="T35" s="351"/>
      <c r="U35" s="351"/>
      <c r="V35" s="351"/>
      <c r="W35" s="351"/>
      <c r="X35" s="351"/>
      <c r="Y35" s="351"/>
      <c r="Z35" s="351"/>
      <c r="AA35" s="351"/>
      <c r="AB35" s="351"/>
      <c r="AC35" s="351"/>
      <c r="AD35" s="351"/>
      <c r="AE35" s="351"/>
      <c r="AF35" s="351"/>
      <c r="AG35" s="351"/>
      <c r="AH35" s="351"/>
      <c r="AI35" s="351"/>
      <c r="AJ35" s="351"/>
    </row>
    <row r="36" spans="3:36" s="206" customFormat="1" ht="20.25" customHeight="1" thickBot="1" x14ac:dyDescent="0.35">
      <c r="C36" s="258"/>
      <c r="D36" s="259"/>
      <c r="E36" s="259"/>
      <c r="F36" s="259"/>
      <c r="G36" s="259"/>
      <c r="H36" s="261" t="s">
        <v>333</v>
      </c>
      <c r="I36" s="259"/>
      <c r="J36" s="259"/>
      <c r="K36" s="259"/>
      <c r="L36" s="260"/>
      <c r="M36" s="208"/>
      <c r="N36" s="209">
        <f>Reconciliation!E22</f>
        <v>0</v>
      </c>
      <c r="O36" s="278"/>
      <c r="P36" s="351"/>
      <c r="Q36" s="351"/>
      <c r="R36" s="351"/>
      <c r="S36" s="351"/>
      <c r="T36" s="351"/>
      <c r="U36" s="351"/>
      <c r="V36" s="351"/>
      <c r="W36" s="351"/>
      <c r="X36" s="351"/>
      <c r="Y36" s="351"/>
      <c r="Z36" s="351"/>
      <c r="AA36" s="351"/>
      <c r="AB36" s="351"/>
      <c r="AC36" s="351"/>
      <c r="AD36" s="351"/>
      <c r="AE36" s="351"/>
      <c r="AF36" s="351"/>
      <c r="AG36" s="351"/>
      <c r="AH36" s="351"/>
      <c r="AI36" s="351"/>
      <c r="AJ36" s="351"/>
    </row>
    <row r="37" spans="3:36" s="206" customFormat="1" ht="9" customHeight="1" thickBot="1" x14ac:dyDescent="0.35">
      <c r="C37" s="258"/>
      <c r="D37" s="259"/>
      <c r="E37" s="259"/>
      <c r="F37" s="259"/>
      <c r="G37" s="259"/>
      <c r="H37" s="261"/>
      <c r="I37" s="259"/>
      <c r="J37" s="259"/>
      <c r="K37" s="259"/>
      <c r="L37" s="260"/>
      <c r="M37" s="208"/>
      <c r="N37" s="260"/>
      <c r="O37" s="278"/>
      <c r="P37" s="351"/>
      <c r="Q37" s="351"/>
      <c r="R37" s="351"/>
      <c r="S37" s="351"/>
      <c r="T37" s="351"/>
      <c r="U37" s="351"/>
      <c r="V37" s="351"/>
      <c r="W37" s="351"/>
      <c r="X37" s="351"/>
      <c r="Y37" s="351"/>
      <c r="Z37" s="351"/>
      <c r="AA37" s="351"/>
      <c r="AB37" s="351"/>
      <c r="AC37" s="351"/>
      <c r="AD37" s="351"/>
      <c r="AE37" s="351"/>
      <c r="AF37" s="351"/>
      <c r="AG37" s="351"/>
      <c r="AH37" s="351"/>
      <c r="AI37" s="351"/>
      <c r="AJ37" s="351"/>
    </row>
    <row r="38" spans="3:36" s="206" customFormat="1" ht="20.25" customHeight="1" thickBot="1" x14ac:dyDescent="0.35">
      <c r="C38" s="258"/>
      <c r="D38" s="259"/>
      <c r="E38" s="259"/>
      <c r="F38" s="259"/>
      <c r="G38" s="259"/>
      <c r="H38" s="261" t="s">
        <v>125</v>
      </c>
      <c r="I38" s="259"/>
      <c r="J38" s="259"/>
      <c r="K38" s="259"/>
      <c r="L38" s="260"/>
      <c r="M38" s="208"/>
      <c r="N38" s="209" t="str">
        <f>IF(Reconciliation!C29=0,"OK to Process","DO NOT PROCESS CLAIM")</f>
        <v>DO NOT PROCESS CLAIM</v>
      </c>
      <c r="O38" s="278"/>
      <c r="P38" s="351"/>
      <c r="Q38" s="351"/>
      <c r="R38" s="351"/>
      <c r="S38" s="351"/>
      <c r="T38" s="351"/>
      <c r="U38" s="351"/>
      <c r="V38" s="351"/>
      <c r="W38" s="351"/>
      <c r="X38" s="351"/>
      <c r="Y38" s="351"/>
      <c r="Z38" s="351"/>
      <c r="AA38" s="351"/>
      <c r="AB38" s="351"/>
      <c r="AC38" s="351"/>
      <c r="AD38" s="351"/>
      <c r="AE38" s="351"/>
      <c r="AF38" s="351"/>
      <c r="AG38" s="351"/>
      <c r="AH38" s="351"/>
      <c r="AI38" s="351"/>
      <c r="AJ38" s="351"/>
    </row>
    <row r="39" spans="3:36" s="206" customFormat="1" ht="9" customHeight="1" thickBot="1" x14ac:dyDescent="0.35">
      <c r="C39" s="258"/>
      <c r="D39" s="259"/>
      <c r="E39" s="259"/>
      <c r="F39" s="259"/>
      <c r="G39" s="259"/>
      <c r="H39" s="262"/>
      <c r="I39" s="259"/>
      <c r="J39" s="259"/>
      <c r="K39" s="259"/>
      <c r="L39" s="260"/>
      <c r="M39" s="208"/>
      <c r="N39" s="260"/>
      <c r="O39" s="278"/>
      <c r="P39" s="351"/>
      <c r="Q39" s="351"/>
      <c r="R39" s="351"/>
      <c r="S39" s="351"/>
      <c r="T39" s="351"/>
      <c r="U39" s="351"/>
      <c r="V39" s="351"/>
      <c r="W39" s="351"/>
      <c r="X39" s="351"/>
      <c r="Y39" s="351"/>
      <c r="Z39" s="351"/>
      <c r="AA39" s="351"/>
      <c r="AB39" s="351"/>
      <c r="AC39" s="351"/>
      <c r="AD39" s="351"/>
      <c r="AE39" s="351"/>
      <c r="AF39" s="351"/>
      <c r="AG39" s="351"/>
      <c r="AH39" s="351"/>
      <c r="AI39" s="351"/>
      <c r="AJ39" s="351"/>
    </row>
    <row r="40" spans="3:36" s="206" customFormat="1" ht="20.25" customHeight="1" thickBot="1" x14ac:dyDescent="0.35">
      <c r="C40" s="258"/>
      <c r="D40" s="259"/>
      <c r="E40" s="259"/>
      <c r="F40" s="259"/>
      <c r="G40" s="259"/>
      <c r="H40" s="261" t="s">
        <v>126</v>
      </c>
      <c r="I40" s="259"/>
      <c r="J40" s="259"/>
      <c r="K40" s="259"/>
      <c r="L40" s="260"/>
      <c r="M40" s="208"/>
      <c r="N40" s="209" t="str">
        <f>IF(Reconciliation!C31=0,"OK to Process","DO NOT PROCESS CLAIM")</f>
        <v>OK to Process</v>
      </c>
      <c r="O40" s="278"/>
      <c r="P40" s="351"/>
      <c r="Q40" s="354"/>
      <c r="R40" s="351"/>
      <c r="S40" s="351"/>
      <c r="T40" s="351"/>
      <c r="U40" s="351"/>
      <c r="V40" s="351"/>
      <c r="W40" s="351"/>
      <c r="X40" s="351"/>
      <c r="Y40" s="351"/>
      <c r="Z40" s="351"/>
      <c r="AA40" s="351"/>
      <c r="AB40" s="351"/>
      <c r="AC40" s="351"/>
      <c r="AD40" s="351"/>
      <c r="AE40" s="351"/>
      <c r="AF40" s="351"/>
      <c r="AG40" s="351"/>
      <c r="AH40" s="351"/>
      <c r="AI40" s="351"/>
      <c r="AJ40" s="351"/>
    </row>
    <row r="41" spans="3:36" s="206" customFormat="1" ht="9" customHeight="1" thickBot="1" x14ac:dyDescent="0.35">
      <c r="C41" s="263"/>
      <c r="D41" s="259"/>
      <c r="E41" s="259"/>
      <c r="F41" s="259"/>
      <c r="G41" s="259"/>
      <c r="H41" s="261"/>
      <c r="I41" s="259"/>
      <c r="J41" s="259"/>
      <c r="K41" s="259"/>
      <c r="L41" s="260"/>
      <c r="M41" s="208"/>
      <c r="N41" s="260"/>
      <c r="O41" s="279"/>
      <c r="P41" s="351"/>
      <c r="Q41" s="351"/>
      <c r="R41" s="351"/>
      <c r="S41" s="351"/>
      <c r="T41" s="351"/>
      <c r="U41" s="351"/>
      <c r="V41" s="351"/>
      <c r="W41" s="351"/>
      <c r="X41" s="351"/>
      <c r="Y41" s="351"/>
      <c r="Z41" s="351"/>
      <c r="AA41" s="351"/>
      <c r="AB41" s="351"/>
      <c r="AC41" s="351"/>
      <c r="AD41" s="351"/>
      <c r="AE41" s="351"/>
      <c r="AF41" s="351"/>
      <c r="AG41" s="351"/>
      <c r="AH41" s="351"/>
      <c r="AI41" s="351"/>
      <c r="AJ41" s="351"/>
    </row>
    <row r="42" spans="3:36" s="206" customFormat="1" ht="20.25" customHeight="1" thickBot="1" x14ac:dyDescent="0.35">
      <c r="C42" s="264"/>
      <c r="D42" s="265"/>
      <c r="E42" s="265"/>
      <c r="F42" s="265"/>
      <c r="G42" s="265"/>
      <c r="H42" s="261" t="s">
        <v>362</v>
      </c>
      <c r="I42" s="265"/>
      <c r="J42" s="266"/>
      <c r="K42" s="266"/>
      <c r="L42" s="265"/>
      <c r="M42" s="211"/>
      <c r="N42" s="209" t="str">
        <f>IF(L330-M330=0,"OK to Process","DO NOT PROCESS CLAIM")</f>
        <v>OK to Process</v>
      </c>
      <c r="O42" s="280"/>
      <c r="P42" s="351"/>
      <c r="Q42" s="351"/>
      <c r="R42" s="351"/>
      <c r="S42" s="351"/>
      <c r="T42" s="351"/>
      <c r="U42" s="351"/>
      <c r="V42" s="351"/>
      <c r="W42" s="351"/>
      <c r="X42" s="351"/>
      <c r="Y42" s="351"/>
      <c r="Z42" s="351"/>
      <c r="AA42" s="351"/>
      <c r="AB42" s="351"/>
      <c r="AC42" s="351"/>
      <c r="AD42" s="351"/>
      <c r="AE42" s="351"/>
      <c r="AF42" s="351"/>
      <c r="AG42" s="351"/>
      <c r="AH42" s="351"/>
      <c r="AI42" s="351"/>
      <c r="AJ42" s="351"/>
    </row>
    <row r="43" spans="3:36" s="206" customFormat="1" ht="8.25" customHeight="1" thickBot="1" x14ac:dyDescent="0.3">
      <c r="C43" s="267"/>
      <c r="D43" s="265"/>
      <c r="E43" s="265"/>
      <c r="F43" s="268"/>
      <c r="G43" s="265"/>
      <c r="H43" s="265"/>
      <c r="I43" s="265"/>
      <c r="J43" s="266"/>
      <c r="K43" s="266"/>
      <c r="L43" s="265"/>
      <c r="M43" s="210"/>
      <c r="N43" s="265"/>
      <c r="O43" s="281"/>
      <c r="P43" s="351"/>
      <c r="Q43" s="351"/>
      <c r="R43" s="351"/>
      <c r="S43" s="351"/>
      <c r="T43" s="351"/>
      <c r="U43" s="351"/>
      <c r="V43" s="351"/>
      <c r="W43" s="351"/>
      <c r="X43" s="351"/>
      <c r="Y43" s="351"/>
      <c r="Z43" s="351"/>
      <c r="AA43" s="351"/>
      <c r="AB43" s="351"/>
      <c r="AC43" s="351"/>
      <c r="AD43" s="351"/>
      <c r="AE43" s="351"/>
      <c r="AF43" s="351"/>
      <c r="AG43" s="351"/>
      <c r="AH43" s="351"/>
      <c r="AI43" s="351"/>
      <c r="AJ43" s="351"/>
    </row>
    <row r="44" spans="3:36" s="212" customFormat="1" ht="20.25" customHeight="1" thickBot="1" x14ac:dyDescent="0.4">
      <c r="C44" s="272"/>
      <c r="D44" s="273"/>
      <c r="E44" s="273"/>
      <c r="F44" s="274" t="s">
        <v>334</v>
      </c>
      <c r="G44" s="232" t="s">
        <v>335</v>
      </c>
      <c r="H44" s="233" t="s">
        <v>336</v>
      </c>
      <c r="I44" s="213"/>
      <c r="J44" s="234"/>
      <c r="K44" s="229"/>
      <c r="L44" s="213"/>
      <c r="M44" s="213"/>
      <c r="N44" s="214" t="s">
        <v>337</v>
      </c>
      <c r="O44" s="282"/>
      <c r="P44" s="352"/>
      <c r="Q44" s="352"/>
      <c r="R44" s="352"/>
      <c r="S44" s="352"/>
      <c r="T44" s="352"/>
      <c r="U44" s="352"/>
      <c r="V44" s="352"/>
      <c r="W44" s="352"/>
      <c r="X44" s="352"/>
      <c r="Y44" s="352"/>
      <c r="Z44" s="352"/>
      <c r="AA44" s="352"/>
      <c r="AB44" s="352"/>
      <c r="AC44" s="352"/>
      <c r="AD44" s="352"/>
      <c r="AE44" s="352"/>
      <c r="AF44" s="352"/>
      <c r="AG44" s="352"/>
      <c r="AH44" s="352"/>
      <c r="AI44" s="352"/>
      <c r="AJ44" s="352"/>
    </row>
    <row r="45" spans="3:36" s="212" customFormat="1" ht="20.25" customHeight="1" thickBot="1" x14ac:dyDescent="0.35">
      <c r="C45" s="275"/>
      <c r="D45" s="273"/>
      <c r="E45" s="273"/>
      <c r="F45" s="276"/>
      <c r="G45" s="232" t="s">
        <v>338</v>
      </c>
      <c r="H45" s="233" t="s">
        <v>339</v>
      </c>
      <c r="I45" s="213"/>
      <c r="J45" s="234"/>
      <c r="K45" s="229"/>
      <c r="L45" s="213"/>
      <c r="M45" s="213"/>
      <c r="N45" s="214" t="s">
        <v>340</v>
      </c>
      <c r="O45" s="283"/>
      <c r="P45" s="352"/>
      <c r="Q45" s="352"/>
      <c r="R45" s="352"/>
      <c r="S45" s="352"/>
      <c r="T45" s="352"/>
      <c r="U45" s="352"/>
      <c r="V45" s="352"/>
      <c r="W45" s="352"/>
      <c r="X45" s="352"/>
      <c r="Y45" s="352"/>
      <c r="Z45" s="352"/>
      <c r="AA45" s="352"/>
      <c r="AB45" s="352"/>
      <c r="AC45" s="352"/>
      <c r="AD45" s="352"/>
      <c r="AE45" s="352"/>
      <c r="AF45" s="352"/>
      <c r="AG45" s="352"/>
      <c r="AH45" s="352"/>
      <c r="AI45" s="352"/>
      <c r="AJ45" s="352"/>
    </row>
    <row r="46" spans="3:36" ht="8.25" customHeight="1" thickBot="1" x14ac:dyDescent="0.3">
      <c r="C46" s="267"/>
      <c r="D46" s="265"/>
      <c r="E46" s="270"/>
      <c r="F46" s="265"/>
      <c r="G46" s="265"/>
      <c r="H46" s="265"/>
      <c r="I46" s="265"/>
      <c r="J46" s="266"/>
      <c r="K46" s="266"/>
      <c r="L46" s="271"/>
      <c r="M46" s="271"/>
      <c r="N46" s="265"/>
      <c r="O46" s="281"/>
      <c r="P46" s="72"/>
      <c r="Q46" s="72"/>
      <c r="R46" s="72"/>
      <c r="S46" s="72"/>
      <c r="T46" s="72"/>
      <c r="U46" s="72"/>
      <c r="V46" s="72"/>
      <c r="W46" s="72"/>
      <c r="X46" s="72"/>
      <c r="Y46" s="72"/>
      <c r="Z46" s="72"/>
      <c r="AA46" s="72"/>
      <c r="AB46" s="72"/>
      <c r="AC46" s="72"/>
      <c r="AD46" s="72"/>
      <c r="AE46" s="72"/>
      <c r="AF46" s="72"/>
      <c r="AG46" s="72"/>
      <c r="AH46" s="72"/>
      <c r="AI46" s="72"/>
      <c r="AJ46" s="72"/>
    </row>
    <row r="47" spans="3:36" ht="47.25" customHeight="1" thickBot="1" x14ac:dyDescent="0.3">
      <c r="C47" s="267"/>
      <c r="D47" s="235" t="s">
        <v>341</v>
      </c>
      <c r="E47" s="236" t="s">
        <v>342</v>
      </c>
      <c r="F47" s="236" t="s">
        <v>343</v>
      </c>
      <c r="G47" s="237" t="s">
        <v>369</v>
      </c>
      <c r="H47" s="237" t="s">
        <v>344</v>
      </c>
      <c r="I47" s="237" t="s">
        <v>370</v>
      </c>
      <c r="J47" s="237" t="s">
        <v>367</v>
      </c>
      <c r="K47" s="308" t="s">
        <v>368</v>
      </c>
      <c r="L47" s="216" t="s">
        <v>345</v>
      </c>
      <c r="M47" s="217"/>
      <c r="N47" s="290" t="s">
        <v>2</v>
      </c>
      <c r="O47" s="281"/>
      <c r="P47" s="72"/>
      <c r="Q47" s="351"/>
      <c r="R47" s="354"/>
      <c r="S47" s="333" t="s">
        <v>328</v>
      </c>
      <c r="T47" s="334" t="s">
        <v>329</v>
      </c>
      <c r="U47" s="334" t="s">
        <v>330</v>
      </c>
      <c r="V47" s="72"/>
      <c r="W47" s="72"/>
      <c r="X47" s="72"/>
      <c r="Y47" s="72"/>
      <c r="Z47" s="72"/>
      <c r="AA47" s="72"/>
      <c r="AB47" s="72"/>
      <c r="AC47" s="72"/>
      <c r="AD47" s="72"/>
      <c r="AE47" s="72"/>
      <c r="AF47" s="72"/>
      <c r="AG47" s="72"/>
      <c r="AH47" s="72"/>
      <c r="AI47" s="72"/>
      <c r="AJ47" s="72"/>
    </row>
    <row r="48" spans="3:36" ht="12.75" customHeight="1" thickBot="1" x14ac:dyDescent="0.3">
      <c r="C48" s="267"/>
      <c r="D48" s="238" t="s">
        <v>346</v>
      </c>
      <c r="E48" s="239" t="s">
        <v>347</v>
      </c>
      <c r="F48" s="239" t="s">
        <v>348</v>
      </c>
      <c r="G48" s="239" t="s">
        <v>349</v>
      </c>
      <c r="H48" s="239" t="s">
        <v>350</v>
      </c>
      <c r="I48" s="240" t="s">
        <v>351</v>
      </c>
      <c r="J48" s="241" t="s">
        <v>352</v>
      </c>
      <c r="K48" s="230" t="s">
        <v>141</v>
      </c>
      <c r="L48" s="218" t="s">
        <v>353</v>
      </c>
      <c r="M48" s="219"/>
      <c r="N48" s="220"/>
      <c r="O48" s="281"/>
      <c r="P48" s="72"/>
      <c r="Q48" s="351"/>
      <c r="R48" s="351"/>
      <c r="S48" s="72"/>
      <c r="T48" s="72"/>
      <c r="U48" s="72"/>
      <c r="V48" s="72"/>
      <c r="W48" s="72"/>
      <c r="X48" s="72"/>
      <c r="Y48" s="72"/>
      <c r="Z48" s="72"/>
      <c r="AA48" s="72"/>
      <c r="AB48" s="72"/>
      <c r="AC48" s="72"/>
      <c r="AD48" s="72"/>
      <c r="AE48" s="72"/>
      <c r="AF48" s="72"/>
      <c r="AG48" s="72"/>
      <c r="AH48" s="72"/>
      <c r="AI48" s="72"/>
      <c r="AJ48" s="72"/>
    </row>
    <row r="49" spans="1:36" ht="15" customHeight="1" thickBot="1" x14ac:dyDescent="0.3">
      <c r="A49" t="str">
        <f t="shared" ref="A49:A113" si="0">IF(TRIM(D49)="","",IF(L49=0,"","update_data,visible"))</f>
        <v/>
      </c>
      <c r="B49">
        <v>1</v>
      </c>
      <c r="C49" s="267"/>
      <c r="D49" s="242" t="str">
        <f>IF('Journal prep'!A6=" "," ",'Journal prep'!A6)</f>
        <v xml:space="preserve"> </v>
      </c>
      <c r="E49" s="243" t="str">
        <f>IF('Journal prep'!B6=" "," ",'Journal prep'!B6)</f>
        <v xml:space="preserve"> </v>
      </c>
      <c r="F49" s="243" t="str">
        <f>IF(LEN(H49)&gt;5,LEFT(H49,5),"")</f>
        <v>99999</v>
      </c>
      <c r="G49" s="244"/>
      <c r="H49" s="245" t="str">
        <f>IF('Journal prep'!C6=" "," ",'Journal prep'!C6)</f>
        <v>99999-999</v>
      </c>
      <c r="I49" s="244"/>
      <c r="J49" s="246" t="str">
        <f>IF('Journal prep'!E6=" "," ",'Journal prep'!E6)</f>
        <v xml:space="preserve"> </v>
      </c>
      <c r="K49" s="231" t="str">
        <f>IF('Journal prep'!D6=" "," ",'Journal prep'!D6)</f>
        <v xml:space="preserve"> </v>
      </c>
      <c r="L49" s="221">
        <f>IF('Journal prep'!K6=" "," ",'Journal prep'!K6)</f>
        <v>0</v>
      </c>
      <c r="M49" s="222">
        <f t="shared" ref="M49:M50" si="1">ROUND(L49,2)</f>
        <v>0</v>
      </c>
      <c r="N49" s="223" t="str">
        <f>CONCATENATE("IMPREST: Cash Spent by ",$N$34," ",TEXT(Cash!$H$2,"dd-mmm-yy")," to ",TEXT(Cash!$J$2,"dd-mmm-yy")," ", Cash!D6)</f>
        <v xml:space="preserve">IMPREST: Cash Spent by CAMHS Phoenix School 00-Jan-00 to 00-Jan-00 </v>
      </c>
      <c r="O49" s="281"/>
      <c r="P49" s="72"/>
      <c r="Q49" s="335" t="s">
        <v>34</v>
      </c>
      <c r="R49" s="351"/>
      <c r="S49" s="72"/>
      <c r="T49" s="338" t="s">
        <v>354</v>
      </c>
      <c r="U49" s="72"/>
      <c r="V49" s="72"/>
      <c r="W49" s="72"/>
      <c r="X49" s="72"/>
      <c r="Y49" s="72"/>
      <c r="Z49" s="72"/>
      <c r="AA49" s="72"/>
      <c r="AB49" s="72"/>
      <c r="AC49" s="72"/>
      <c r="AD49" s="72"/>
      <c r="AE49" s="72"/>
      <c r="AF49" s="72"/>
      <c r="AG49" s="72"/>
      <c r="AH49" s="72"/>
      <c r="AI49" s="72"/>
      <c r="AJ49" s="72"/>
    </row>
    <row r="50" spans="1:36" ht="15" customHeight="1" thickBot="1" x14ac:dyDescent="0.35">
      <c r="A50" t="str">
        <f t="shared" si="0"/>
        <v/>
      </c>
      <c r="B50">
        <f t="shared" ref="B50:B113" si="2">B49+1</f>
        <v>2</v>
      </c>
      <c r="C50" s="267"/>
      <c r="D50" s="242" t="str">
        <f>IF('Journal prep'!A7=" "," ",'Journal prep'!A7)</f>
        <v xml:space="preserve"> </v>
      </c>
      <c r="E50" s="243" t="str">
        <f>IF('Journal prep'!B7=" "," ",'Journal prep'!B7)</f>
        <v xml:space="preserve"> </v>
      </c>
      <c r="F50" s="243" t="str">
        <f t="shared" ref="F50:F113" si="3">IF(LEN(H50)&gt;5,LEFT(H50,5),"")</f>
        <v>99999</v>
      </c>
      <c r="G50" s="244"/>
      <c r="H50" s="245" t="str">
        <f>IF('Journal prep'!C7=" "," ",'Journal prep'!C7)</f>
        <v>99999-999</v>
      </c>
      <c r="I50" s="244"/>
      <c r="J50" s="246" t="str">
        <f>IF('Journal prep'!E7=" "," ",'Journal prep'!E7)</f>
        <v xml:space="preserve"> </v>
      </c>
      <c r="K50" s="231" t="str">
        <f>IF('Journal prep'!D7=" "," ",'Journal prep'!D7)</f>
        <v xml:space="preserve"> </v>
      </c>
      <c r="L50" s="221">
        <f>IF('Journal prep'!K7=" "," ",'Journal prep'!K7)</f>
        <v>0</v>
      </c>
      <c r="M50" s="222">
        <f t="shared" si="1"/>
        <v>0</v>
      </c>
      <c r="N50" s="223" t="str">
        <f>CONCATENATE("IMPREST: Cash Spent by ",$N$34," ",TEXT(Cash!$H$2,"dd-mmm-yy")," to ",TEXT(Cash!$J$2,"dd-mmm-yy")," ", Cash!D7)</f>
        <v xml:space="preserve">IMPREST: Cash Spent by CAMHS Phoenix School 00-Jan-00 to 00-Jan-00 </v>
      </c>
      <c r="O50" s="281"/>
      <c r="P50" s="72"/>
      <c r="Q50" s="337" t="s">
        <v>34</v>
      </c>
      <c r="R50" s="352"/>
      <c r="S50" s="72"/>
      <c r="T50" s="338" t="s">
        <v>354</v>
      </c>
      <c r="U50" s="72"/>
      <c r="V50" s="72"/>
      <c r="W50" s="72"/>
      <c r="X50" s="72"/>
      <c r="Y50" s="72"/>
      <c r="Z50" s="72"/>
      <c r="AA50" s="72"/>
      <c r="AB50" s="72"/>
      <c r="AC50" s="72"/>
      <c r="AD50" s="72"/>
      <c r="AE50" s="72"/>
      <c r="AF50" s="72"/>
      <c r="AG50" s="72"/>
      <c r="AH50" s="72"/>
      <c r="AI50" s="72"/>
      <c r="AJ50" s="72"/>
    </row>
    <row r="51" spans="1:36" ht="15" customHeight="1" thickBot="1" x14ac:dyDescent="0.35">
      <c r="A51" t="str">
        <f t="shared" si="0"/>
        <v/>
      </c>
      <c r="B51">
        <f t="shared" si="2"/>
        <v>3</v>
      </c>
      <c r="C51" s="267"/>
      <c r="D51" s="242" t="str">
        <f>IF('Journal prep'!A8=" "," ",'Journal prep'!A8)</f>
        <v xml:space="preserve"> </v>
      </c>
      <c r="E51" s="243" t="str">
        <f>IF('Journal prep'!B8=" "," ",'Journal prep'!B8)</f>
        <v xml:space="preserve"> </v>
      </c>
      <c r="F51" s="243" t="str">
        <f t="shared" si="3"/>
        <v>99999</v>
      </c>
      <c r="G51" s="244"/>
      <c r="H51" s="245" t="str">
        <f>IF('Journal prep'!C8=" "," ",'Journal prep'!C8)</f>
        <v>99999-999</v>
      </c>
      <c r="I51" s="244"/>
      <c r="J51" s="246" t="str">
        <f>IF('Journal prep'!E8=" "," ",'Journal prep'!E8)</f>
        <v xml:space="preserve"> </v>
      </c>
      <c r="K51" s="231" t="str">
        <f>IF('Journal prep'!D8=" "," ",'Journal prep'!D8)</f>
        <v xml:space="preserve"> </v>
      </c>
      <c r="L51" s="221">
        <f>IF('Journal prep'!K8=" "," ",'Journal prep'!K8)</f>
        <v>0</v>
      </c>
      <c r="M51" s="222">
        <f t="shared" ref="M51:M114" si="4">ROUND(L51,2)</f>
        <v>0</v>
      </c>
      <c r="N51" s="358" t="str">
        <f>CONCATENATE("IMPREST: Cash Spent by ",$N$34," ",TEXT(Cash!$H$2,"dd-mmm-yy")," to ",TEXT(Cash!$J$2,"dd-mmm-yy")," ", Cash!D8)</f>
        <v xml:space="preserve">IMPREST: Cash Spent by CAMHS Phoenix School 00-Jan-00 to 00-Jan-00 </v>
      </c>
      <c r="O51" s="281"/>
      <c r="P51" s="72"/>
      <c r="Q51" s="337" t="s">
        <v>34</v>
      </c>
      <c r="R51" s="352"/>
      <c r="S51" s="72"/>
      <c r="T51" s="340" t="s">
        <v>354</v>
      </c>
      <c r="U51" s="72"/>
      <c r="V51" s="72"/>
      <c r="W51" s="72"/>
      <c r="X51" s="72"/>
      <c r="Y51" s="72"/>
      <c r="Z51" s="72"/>
      <c r="AA51" s="72"/>
      <c r="AB51" s="72"/>
      <c r="AC51" s="72"/>
      <c r="AD51" s="72"/>
      <c r="AE51" s="72"/>
      <c r="AF51" s="72"/>
      <c r="AG51" s="72"/>
      <c r="AH51" s="72"/>
      <c r="AI51" s="72"/>
      <c r="AJ51" s="72"/>
    </row>
    <row r="52" spans="1:36" ht="15" customHeight="1" x14ac:dyDescent="0.25">
      <c r="A52" t="str">
        <f t="shared" si="0"/>
        <v/>
      </c>
      <c r="B52">
        <f t="shared" si="2"/>
        <v>4</v>
      </c>
      <c r="C52" s="267"/>
      <c r="D52" s="242" t="str">
        <f>IF('Journal prep'!A9=" "," ",'Journal prep'!A9)</f>
        <v xml:space="preserve"> </v>
      </c>
      <c r="E52" s="243" t="str">
        <f>IF('Journal prep'!B9=" "," ",'Journal prep'!B9)</f>
        <v xml:space="preserve"> </v>
      </c>
      <c r="F52" s="243" t="str">
        <f t="shared" si="3"/>
        <v>99999</v>
      </c>
      <c r="G52" s="244"/>
      <c r="H52" s="245" t="str">
        <f>IF('Journal prep'!C9=" "," ",'Journal prep'!C9)</f>
        <v>99999-999</v>
      </c>
      <c r="I52" s="244"/>
      <c r="J52" s="246" t="str">
        <f>IF('Journal prep'!E9=" "," ",'Journal prep'!E9)</f>
        <v xml:space="preserve"> </v>
      </c>
      <c r="K52" s="231" t="str">
        <f>IF('Journal prep'!D9=" "," ",'Journal prep'!D9)</f>
        <v xml:space="preserve"> </v>
      </c>
      <c r="L52" s="221">
        <f>IF('Journal prep'!K9=" "," ",'Journal prep'!K9)</f>
        <v>0</v>
      </c>
      <c r="M52" s="222">
        <f t="shared" si="4"/>
        <v>0</v>
      </c>
      <c r="N52" s="223" t="str">
        <f>CONCATENATE("IMPREST: Cash Spent by ",$N$34," ",TEXT(Cash!$H$2,"dd-mmm-yy")," to ",TEXT(Cash!$J$2,"dd-mmm-yy")," ", Cash!D9)</f>
        <v xml:space="preserve">IMPREST: Cash Spent by CAMHS Phoenix School 00-Jan-00 to 00-Jan-00 </v>
      </c>
      <c r="O52" s="281"/>
      <c r="P52" s="72"/>
      <c r="Q52" s="337" t="s">
        <v>34</v>
      </c>
      <c r="R52" s="72"/>
      <c r="S52" s="72"/>
      <c r="T52" s="335" t="s">
        <v>354</v>
      </c>
      <c r="U52" s="72"/>
      <c r="V52" s="72"/>
      <c r="W52" s="72"/>
      <c r="X52" s="72"/>
      <c r="Y52" s="72"/>
      <c r="Z52" s="72"/>
      <c r="AA52" s="72"/>
      <c r="AB52" s="72"/>
      <c r="AC52" s="72"/>
      <c r="AD52" s="72"/>
      <c r="AE52" s="72"/>
      <c r="AF52" s="72"/>
      <c r="AG52" s="72"/>
      <c r="AH52" s="72"/>
      <c r="AI52" s="72"/>
      <c r="AJ52" s="72"/>
    </row>
    <row r="53" spans="1:36" ht="15" customHeight="1" x14ac:dyDescent="0.25">
      <c r="A53" t="str">
        <f t="shared" si="0"/>
        <v/>
      </c>
      <c r="B53">
        <f t="shared" si="2"/>
        <v>5</v>
      </c>
      <c r="C53" s="267"/>
      <c r="D53" s="242" t="str">
        <f>IF('Journal prep'!A10=" "," ",'Journal prep'!A10)</f>
        <v xml:space="preserve"> </v>
      </c>
      <c r="E53" s="243" t="str">
        <f>IF('Journal prep'!B10=" "," ",'Journal prep'!B10)</f>
        <v xml:space="preserve"> </v>
      </c>
      <c r="F53" s="243" t="str">
        <f t="shared" si="3"/>
        <v>99999</v>
      </c>
      <c r="G53" s="244"/>
      <c r="H53" s="245" t="str">
        <f>IF('Journal prep'!C10=" "," ",'Journal prep'!C10)</f>
        <v>99999-999</v>
      </c>
      <c r="I53" s="244"/>
      <c r="J53" s="246" t="str">
        <f>IF('Journal prep'!E10=" "," ",'Journal prep'!E10)</f>
        <v xml:space="preserve"> </v>
      </c>
      <c r="K53" s="231" t="str">
        <f>IF('Journal prep'!D10=" "," ",'Journal prep'!D10)</f>
        <v xml:space="preserve"> </v>
      </c>
      <c r="L53" s="221">
        <f>IF('Journal prep'!K10=" "," ",'Journal prep'!K10)</f>
        <v>0</v>
      </c>
      <c r="M53" s="222">
        <f t="shared" si="4"/>
        <v>0</v>
      </c>
      <c r="N53" s="223" t="str">
        <f>CONCATENATE("IMPREST: Cash Spent by ",$N$34," ",TEXT(Cash!$H$2,"dd-mmm-yy")," to ",TEXT(Cash!$J$2,"dd-mmm-yy")," ", Cash!D10)</f>
        <v xml:space="preserve">IMPREST: Cash Spent by CAMHS Phoenix School 00-Jan-00 to 00-Jan-00 </v>
      </c>
      <c r="O53" s="281"/>
      <c r="P53" s="72"/>
      <c r="Q53" s="337" t="s">
        <v>34</v>
      </c>
      <c r="R53" s="72"/>
      <c r="S53" s="72"/>
      <c r="T53" s="337" t="s">
        <v>354</v>
      </c>
      <c r="U53" s="72"/>
      <c r="V53" s="72"/>
      <c r="W53" s="72"/>
      <c r="X53" s="72"/>
      <c r="Y53" s="72"/>
      <c r="Z53" s="72"/>
      <c r="AA53" s="72"/>
      <c r="AB53" s="72"/>
      <c r="AC53" s="72"/>
      <c r="AD53" s="72"/>
      <c r="AE53" s="72"/>
      <c r="AF53" s="72"/>
      <c r="AG53" s="72"/>
      <c r="AH53" s="72"/>
      <c r="AI53" s="72"/>
      <c r="AJ53" s="72"/>
    </row>
    <row r="54" spans="1:36" ht="15" customHeight="1" x14ac:dyDescent="0.25">
      <c r="A54" t="str">
        <f t="shared" si="0"/>
        <v/>
      </c>
      <c r="B54">
        <f t="shared" si="2"/>
        <v>6</v>
      </c>
      <c r="C54" s="267"/>
      <c r="D54" s="242" t="str">
        <f>IF('Journal prep'!A11=" "," ",'Journal prep'!A11)</f>
        <v xml:space="preserve"> </v>
      </c>
      <c r="E54" s="243" t="str">
        <f>IF('Journal prep'!B11=" "," ",'Journal prep'!B11)</f>
        <v xml:space="preserve"> </v>
      </c>
      <c r="F54" s="243" t="str">
        <f t="shared" si="3"/>
        <v>99999</v>
      </c>
      <c r="G54" s="244"/>
      <c r="H54" s="245" t="str">
        <f>IF('Journal prep'!C11=" "," ",'Journal prep'!C11)</f>
        <v>99999-999</v>
      </c>
      <c r="I54" s="244"/>
      <c r="J54" s="246" t="str">
        <f>IF('Journal prep'!E11=" "," ",'Journal prep'!E11)</f>
        <v xml:space="preserve"> </v>
      </c>
      <c r="K54" s="231" t="str">
        <f>IF('Journal prep'!D11=" "," ",'Journal prep'!D11)</f>
        <v xml:space="preserve"> </v>
      </c>
      <c r="L54" s="221">
        <f>IF('Journal prep'!K11=" "," ",'Journal prep'!K11)</f>
        <v>0</v>
      </c>
      <c r="M54" s="222">
        <f t="shared" si="4"/>
        <v>0</v>
      </c>
      <c r="N54" s="223" t="str">
        <f>CONCATENATE("IMPREST: Cash Spent by ",$N$34," ",TEXT(Cash!$H$2,"dd-mmm-yy")," to ",TEXT(Cash!$J$2,"dd-mmm-yy")," ", Cash!D11)</f>
        <v xml:space="preserve">IMPREST: Cash Spent by CAMHS Phoenix School 00-Jan-00 to 00-Jan-00 </v>
      </c>
      <c r="O54" s="281"/>
      <c r="P54" s="72"/>
      <c r="Q54" s="337" t="s">
        <v>34</v>
      </c>
      <c r="R54" s="72"/>
      <c r="S54" s="72"/>
      <c r="T54" s="337" t="s">
        <v>354</v>
      </c>
      <c r="U54" s="72"/>
      <c r="V54" s="72"/>
      <c r="W54" s="72"/>
      <c r="X54" s="72"/>
      <c r="Y54" s="72"/>
      <c r="Z54" s="72"/>
      <c r="AA54" s="72"/>
      <c r="AB54" s="72"/>
      <c r="AC54" s="72"/>
      <c r="AD54" s="72"/>
      <c r="AE54" s="72"/>
      <c r="AF54" s="72"/>
      <c r="AG54" s="72"/>
      <c r="AH54" s="72"/>
      <c r="AI54" s="72"/>
      <c r="AJ54" s="72"/>
    </row>
    <row r="55" spans="1:36" ht="15" customHeight="1" x14ac:dyDescent="0.25">
      <c r="A55" t="str">
        <f t="shared" si="0"/>
        <v/>
      </c>
      <c r="B55">
        <f t="shared" si="2"/>
        <v>7</v>
      </c>
      <c r="C55" s="267"/>
      <c r="D55" s="242" t="str">
        <f>IF('Journal prep'!A12=" "," ",'Journal prep'!A12)</f>
        <v xml:space="preserve"> </v>
      </c>
      <c r="E55" s="243" t="str">
        <f>IF('Journal prep'!B12=" "," ",'Journal prep'!B12)</f>
        <v xml:space="preserve"> </v>
      </c>
      <c r="F55" s="243" t="str">
        <f t="shared" si="3"/>
        <v>99999</v>
      </c>
      <c r="G55" s="244"/>
      <c r="H55" s="245" t="str">
        <f>IF('Journal prep'!C12=" "," ",'Journal prep'!C12)</f>
        <v>99999-999</v>
      </c>
      <c r="I55" s="244"/>
      <c r="J55" s="246" t="str">
        <f>IF('Journal prep'!E12=" "," ",'Journal prep'!E12)</f>
        <v xml:space="preserve"> </v>
      </c>
      <c r="K55" s="231" t="str">
        <f>IF('Journal prep'!D12=" "," ",'Journal prep'!D12)</f>
        <v xml:space="preserve"> </v>
      </c>
      <c r="L55" s="221">
        <f>IF('Journal prep'!K12=" "," ",'Journal prep'!K12)</f>
        <v>0</v>
      </c>
      <c r="M55" s="222">
        <f t="shared" si="4"/>
        <v>0</v>
      </c>
      <c r="N55" s="223" t="str">
        <f>CONCATENATE("IMPREST: Cash Spent by ",$N$34," ",TEXT(Cash!$H$2,"dd-mmm-yy")," to ",TEXT(Cash!$J$2,"dd-mmm-yy")," ", Cash!D12)</f>
        <v xml:space="preserve">IMPREST: Cash Spent by CAMHS Phoenix School 00-Jan-00 to 00-Jan-00 </v>
      </c>
      <c r="O55" s="281"/>
      <c r="P55" s="72"/>
      <c r="Q55" s="337" t="s">
        <v>34</v>
      </c>
      <c r="R55" s="72"/>
      <c r="S55" s="72"/>
      <c r="T55" s="337" t="s">
        <v>354</v>
      </c>
      <c r="U55" s="72"/>
      <c r="V55" s="72"/>
      <c r="W55" s="72"/>
      <c r="X55" s="72"/>
      <c r="Y55" s="72"/>
      <c r="Z55" s="72"/>
      <c r="AA55" s="72"/>
      <c r="AB55" s="72"/>
      <c r="AC55" s="72"/>
      <c r="AD55" s="72"/>
      <c r="AE55" s="72"/>
      <c r="AF55" s="72"/>
      <c r="AG55" s="72"/>
      <c r="AH55" s="72"/>
      <c r="AI55" s="72"/>
      <c r="AJ55" s="72"/>
    </row>
    <row r="56" spans="1:36" ht="15" customHeight="1" x14ac:dyDescent="0.25">
      <c r="A56" t="str">
        <f t="shared" si="0"/>
        <v/>
      </c>
      <c r="B56">
        <f t="shared" si="2"/>
        <v>8</v>
      </c>
      <c r="C56" s="267"/>
      <c r="D56" s="242" t="str">
        <f>IF('Journal prep'!A13=" "," ",'Journal prep'!A13)</f>
        <v xml:space="preserve"> </v>
      </c>
      <c r="E56" s="243" t="str">
        <f>IF('Journal prep'!B13=" "," ",'Journal prep'!B13)</f>
        <v xml:space="preserve"> </v>
      </c>
      <c r="F56" s="243" t="str">
        <f t="shared" si="3"/>
        <v>99999</v>
      </c>
      <c r="G56" s="244"/>
      <c r="H56" s="245" t="str">
        <f>IF('Journal prep'!C13=" "," ",'Journal prep'!C13)</f>
        <v>99999-999</v>
      </c>
      <c r="I56" s="244"/>
      <c r="J56" s="246" t="str">
        <f>IF('Journal prep'!E13=" "," ",'Journal prep'!E13)</f>
        <v xml:space="preserve"> </v>
      </c>
      <c r="K56" s="231" t="str">
        <f>IF('Journal prep'!D13=" "," ",'Journal prep'!D13)</f>
        <v xml:space="preserve"> </v>
      </c>
      <c r="L56" s="221">
        <f>IF('Journal prep'!K13=" "," ",'Journal prep'!K13)</f>
        <v>0</v>
      </c>
      <c r="M56" s="222">
        <f t="shared" si="4"/>
        <v>0</v>
      </c>
      <c r="N56" s="223" t="str">
        <f>CONCATENATE("IMPREST: Cash Spent by ",$N$34," ",TEXT(Cash!$H$2,"dd-mmm-yy")," to ",TEXT(Cash!$J$2,"dd-mmm-yy")," ", Cash!D13)</f>
        <v xml:space="preserve">IMPREST: Cash Spent by CAMHS Phoenix School 00-Jan-00 to 00-Jan-00 </v>
      </c>
      <c r="O56" s="281"/>
      <c r="P56" s="72"/>
      <c r="Q56" s="337" t="s">
        <v>34</v>
      </c>
      <c r="R56" s="72"/>
      <c r="S56" s="72"/>
      <c r="T56" s="337" t="s">
        <v>354</v>
      </c>
      <c r="U56" s="72"/>
      <c r="V56" s="72"/>
      <c r="W56" s="72"/>
      <c r="X56" s="72"/>
      <c r="Y56" s="72"/>
      <c r="Z56" s="72"/>
      <c r="AA56" s="72"/>
      <c r="AB56" s="72"/>
      <c r="AC56" s="72"/>
      <c r="AD56" s="72"/>
      <c r="AE56" s="72"/>
      <c r="AF56" s="72"/>
      <c r="AG56" s="72"/>
      <c r="AH56" s="72"/>
      <c r="AI56" s="72"/>
      <c r="AJ56" s="72"/>
    </row>
    <row r="57" spans="1:36" ht="15" customHeight="1" x14ac:dyDescent="0.25">
      <c r="A57" t="str">
        <f t="shared" si="0"/>
        <v/>
      </c>
      <c r="B57">
        <f t="shared" si="2"/>
        <v>9</v>
      </c>
      <c r="C57" s="267"/>
      <c r="D57" s="242" t="str">
        <f>IF('Journal prep'!A14=" "," ",'Journal prep'!A14)</f>
        <v xml:space="preserve"> </v>
      </c>
      <c r="E57" s="243" t="str">
        <f>IF('Journal prep'!B14=" "," ",'Journal prep'!B14)</f>
        <v xml:space="preserve"> </v>
      </c>
      <c r="F57" s="243" t="str">
        <f t="shared" si="3"/>
        <v>99999</v>
      </c>
      <c r="G57" s="244"/>
      <c r="H57" s="245" t="str">
        <f>IF('Journal prep'!C14=" "," ",'Journal prep'!C14)</f>
        <v>99999-999</v>
      </c>
      <c r="I57" s="244"/>
      <c r="J57" s="246" t="str">
        <f>IF('Journal prep'!E14=" "," ",'Journal prep'!E14)</f>
        <v xml:space="preserve"> </v>
      </c>
      <c r="K57" s="231" t="str">
        <f>IF('Journal prep'!D14=" "," ",'Journal prep'!D14)</f>
        <v xml:space="preserve"> </v>
      </c>
      <c r="L57" s="221">
        <f>IF('Journal prep'!K14=" "," ",'Journal prep'!K14)</f>
        <v>0</v>
      </c>
      <c r="M57" s="222">
        <f t="shared" si="4"/>
        <v>0</v>
      </c>
      <c r="N57" s="223" t="str">
        <f>CONCATENATE("IMPREST: Cash Spent by ",$N$34," ",TEXT(Cash!$H$2,"dd-mmm-yy")," to ",TEXT(Cash!$J$2,"dd-mmm-yy")," ", Cash!D14)</f>
        <v xml:space="preserve">IMPREST: Cash Spent by CAMHS Phoenix School 00-Jan-00 to 00-Jan-00 </v>
      </c>
      <c r="O57" s="281"/>
      <c r="P57" s="72"/>
      <c r="Q57" s="337" t="s">
        <v>34</v>
      </c>
      <c r="R57" s="72"/>
      <c r="S57" s="72"/>
      <c r="T57" s="337" t="s">
        <v>354</v>
      </c>
      <c r="U57" s="72"/>
      <c r="V57" s="72"/>
      <c r="W57" s="72"/>
      <c r="X57" s="72"/>
      <c r="Y57" s="72"/>
      <c r="Z57" s="72"/>
      <c r="AA57" s="72"/>
      <c r="AB57" s="72"/>
      <c r="AC57" s="72"/>
      <c r="AD57" s="72"/>
      <c r="AE57" s="72"/>
      <c r="AF57" s="72"/>
      <c r="AG57" s="72"/>
      <c r="AH57" s="72"/>
      <c r="AI57" s="72"/>
      <c r="AJ57" s="72"/>
    </row>
    <row r="58" spans="1:36" ht="15" customHeight="1" x14ac:dyDescent="0.25">
      <c r="A58" t="str">
        <f t="shared" si="0"/>
        <v/>
      </c>
      <c r="B58">
        <f t="shared" si="2"/>
        <v>10</v>
      </c>
      <c r="C58" s="267"/>
      <c r="D58" s="242" t="str">
        <f>IF('Journal prep'!A15=" "," ",'Journal prep'!A15)</f>
        <v xml:space="preserve"> </v>
      </c>
      <c r="E58" s="243" t="str">
        <f>IF('Journal prep'!B15=" "," ",'Journal prep'!B15)</f>
        <v xml:space="preserve"> </v>
      </c>
      <c r="F58" s="243" t="str">
        <f t="shared" si="3"/>
        <v>99999</v>
      </c>
      <c r="G58" s="244"/>
      <c r="H58" s="245" t="str">
        <f>IF('Journal prep'!C15=" "," ",'Journal prep'!C15)</f>
        <v>99999-999</v>
      </c>
      <c r="I58" s="244"/>
      <c r="J58" s="246" t="str">
        <f>IF('Journal prep'!E15=" "," ",'Journal prep'!E15)</f>
        <v xml:space="preserve"> </v>
      </c>
      <c r="K58" s="231" t="str">
        <f>IF('Journal prep'!D15=" "," ",'Journal prep'!D15)</f>
        <v xml:space="preserve"> </v>
      </c>
      <c r="L58" s="221">
        <f>IF('Journal prep'!K15=" "," ",'Journal prep'!K15)</f>
        <v>0</v>
      </c>
      <c r="M58" s="222">
        <f t="shared" si="4"/>
        <v>0</v>
      </c>
      <c r="N58" s="223" t="str">
        <f>CONCATENATE("IMPREST: Cash Spent by ",$N$34," ",TEXT(Cash!$H$2,"dd-mmm-yy")," to ",TEXT(Cash!$J$2,"dd-mmm-yy")," ", Cash!D15)</f>
        <v xml:space="preserve">IMPREST: Cash Spent by CAMHS Phoenix School 00-Jan-00 to 00-Jan-00 </v>
      </c>
      <c r="O58" s="281"/>
      <c r="P58" s="72"/>
      <c r="Q58" s="337" t="s">
        <v>34</v>
      </c>
      <c r="R58" s="72"/>
      <c r="S58" s="72"/>
      <c r="T58" s="337" t="s">
        <v>354</v>
      </c>
      <c r="U58" s="72"/>
      <c r="V58" s="72"/>
      <c r="W58" s="72"/>
      <c r="X58" s="72"/>
      <c r="Y58" s="72"/>
      <c r="Z58" s="72"/>
      <c r="AA58" s="72"/>
      <c r="AB58" s="72"/>
      <c r="AC58" s="72"/>
      <c r="AD58" s="72"/>
      <c r="AE58" s="72"/>
      <c r="AF58" s="72"/>
      <c r="AG58" s="72"/>
      <c r="AH58" s="72"/>
      <c r="AI58" s="72"/>
      <c r="AJ58" s="72"/>
    </row>
    <row r="59" spans="1:36" ht="15" customHeight="1" x14ac:dyDescent="0.25">
      <c r="A59" t="str">
        <f t="shared" si="0"/>
        <v/>
      </c>
      <c r="B59">
        <f t="shared" si="2"/>
        <v>11</v>
      </c>
      <c r="C59" s="267"/>
      <c r="D59" s="242" t="str">
        <f>IF('Journal prep'!A16=" "," ",'Journal prep'!A16)</f>
        <v xml:space="preserve"> </v>
      </c>
      <c r="E59" s="243" t="str">
        <f>IF('Journal prep'!B16=" "," ",'Journal prep'!B16)</f>
        <v xml:space="preserve"> </v>
      </c>
      <c r="F59" s="243" t="str">
        <f t="shared" si="3"/>
        <v>99999</v>
      </c>
      <c r="G59" s="244"/>
      <c r="H59" s="245" t="str">
        <f>IF('Journal prep'!C16=" "," ",'Journal prep'!C16)</f>
        <v>99999-999</v>
      </c>
      <c r="I59" s="244"/>
      <c r="J59" s="246" t="str">
        <f>IF('Journal prep'!E16=" "," ",'Journal prep'!E16)</f>
        <v xml:space="preserve"> </v>
      </c>
      <c r="K59" s="231" t="str">
        <f>IF('Journal prep'!D16=" "," ",'Journal prep'!D16)</f>
        <v xml:space="preserve"> </v>
      </c>
      <c r="L59" s="221">
        <f>IF('Journal prep'!K16=" "," ",'Journal prep'!K16)</f>
        <v>0</v>
      </c>
      <c r="M59" s="222">
        <f t="shared" si="4"/>
        <v>0</v>
      </c>
      <c r="N59" s="223" t="str">
        <f>CONCATENATE("IMPREST: Cash Spent by ",$N$34," ",TEXT(Cash!$H$2,"dd-mmm-yy")," to ",TEXT(Cash!$J$2,"dd-mmm-yy")," ", Cash!D16)</f>
        <v xml:space="preserve">IMPREST: Cash Spent by CAMHS Phoenix School 00-Jan-00 to 00-Jan-00 </v>
      </c>
      <c r="O59" s="281"/>
      <c r="P59" s="72"/>
      <c r="Q59" s="337" t="s">
        <v>34</v>
      </c>
      <c r="R59" s="72"/>
      <c r="S59" s="72"/>
      <c r="T59" s="337" t="s">
        <v>354</v>
      </c>
      <c r="U59" s="72"/>
      <c r="V59" s="72"/>
      <c r="W59" s="72"/>
      <c r="X59" s="72"/>
      <c r="Y59" s="72"/>
      <c r="Z59" s="72"/>
      <c r="AA59" s="72"/>
      <c r="AB59" s="72"/>
      <c r="AC59" s="72"/>
      <c r="AD59" s="72"/>
      <c r="AE59" s="72"/>
      <c r="AF59" s="72"/>
      <c r="AG59" s="72"/>
      <c r="AH59" s="72"/>
      <c r="AI59" s="72"/>
      <c r="AJ59" s="72"/>
    </row>
    <row r="60" spans="1:36" ht="15" customHeight="1" x14ac:dyDescent="0.25">
      <c r="A60" t="str">
        <f t="shared" si="0"/>
        <v/>
      </c>
      <c r="B60">
        <f t="shared" si="2"/>
        <v>12</v>
      </c>
      <c r="C60" s="267"/>
      <c r="D60" s="242" t="str">
        <f>IF('Journal prep'!A17=" "," ",'Journal prep'!A17)</f>
        <v xml:space="preserve"> </v>
      </c>
      <c r="E60" s="243" t="str">
        <f>IF('Journal prep'!B17=" "," ",'Journal prep'!B17)</f>
        <v xml:space="preserve"> </v>
      </c>
      <c r="F60" s="243" t="str">
        <f t="shared" si="3"/>
        <v>99999</v>
      </c>
      <c r="G60" s="244"/>
      <c r="H60" s="245" t="str">
        <f>IF('Journal prep'!C17=" "," ",'Journal prep'!C17)</f>
        <v>99999-999</v>
      </c>
      <c r="I60" s="244"/>
      <c r="J60" s="246" t="str">
        <f>IF('Journal prep'!E17=" "," ",'Journal prep'!E17)</f>
        <v xml:space="preserve"> </v>
      </c>
      <c r="K60" s="231" t="str">
        <f>IF('Journal prep'!D17=" "," ",'Journal prep'!D17)</f>
        <v xml:space="preserve"> </v>
      </c>
      <c r="L60" s="221">
        <f>IF('Journal prep'!K17=" "," ",'Journal prep'!K17)</f>
        <v>0</v>
      </c>
      <c r="M60" s="222">
        <f t="shared" si="4"/>
        <v>0</v>
      </c>
      <c r="N60" s="223" t="str">
        <f>CONCATENATE("IMPREST: Cash Spent by ",$N$34," ",TEXT(Cash!$H$2,"dd-mmm-yy")," to ",TEXT(Cash!$J$2,"dd-mmm-yy")," ", Cash!D17)</f>
        <v xml:space="preserve">IMPREST: Cash Spent by CAMHS Phoenix School 00-Jan-00 to 00-Jan-00 </v>
      </c>
      <c r="O60" s="281"/>
      <c r="P60" s="72"/>
      <c r="Q60" s="337" t="s">
        <v>34</v>
      </c>
      <c r="R60" s="72"/>
      <c r="S60" s="72"/>
      <c r="T60" s="337" t="s">
        <v>354</v>
      </c>
      <c r="U60" s="72"/>
      <c r="V60" s="72"/>
      <c r="W60" s="72"/>
      <c r="X60" s="72"/>
      <c r="Y60" s="72"/>
      <c r="Z60" s="72"/>
      <c r="AA60" s="72"/>
      <c r="AB60" s="72"/>
      <c r="AC60" s="72"/>
      <c r="AD60" s="72"/>
      <c r="AE60" s="72"/>
      <c r="AF60" s="72"/>
      <c r="AG60" s="72"/>
      <c r="AH60" s="72"/>
      <c r="AI60" s="72"/>
      <c r="AJ60" s="72"/>
    </row>
    <row r="61" spans="1:36" ht="15" customHeight="1" x14ac:dyDescent="0.25">
      <c r="A61" t="str">
        <f t="shared" si="0"/>
        <v/>
      </c>
      <c r="B61">
        <f t="shared" si="2"/>
        <v>13</v>
      </c>
      <c r="C61" s="267"/>
      <c r="D61" s="242" t="str">
        <f>IF('Journal prep'!A18=" "," ",'Journal prep'!A18)</f>
        <v xml:space="preserve"> </v>
      </c>
      <c r="E61" s="243" t="str">
        <f>IF('Journal prep'!B18=" "," ",'Journal prep'!B18)</f>
        <v xml:space="preserve"> </v>
      </c>
      <c r="F61" s="243" t="str">
        <f t="shared" si="3"/>
        <v>99999</v>
      </c>
      <c r="G61" s="244"/>
      <c r="H61" s="245" t="str">
        <f>IF('Journal prep'!C18=" "," ",'Journal prep'!C18)</f>
        <v>99999-999</v>
      </c>
      <c r="I61" s="244"/>
      <c r="J61" s="246" t="str">
        <f>IF('Journal prep'!E18=" "," ",'Journal prep'!E18)</f>
        <v xml:space="preserve"> </v>
      </c>
      <c r="K61" s="231" t="str">
        <f>IF('Journal prep'!D18=" "," ",'Journal prep'!D18)</f>
        <v xml:space="preserve"> </v>
      </c>
      <c r="L61" s="221">
        <f>IF('Journal prep'!K18=" "," ",'Journal prep'!K18)</f>
        <v>0</v>
      </c>
      <c r="M61" s="222">
        <f t="shared" si="4"/>
        <v>0</v>
      </c>
      <c r="N61" s="223" t="str">
        <f>CONCATENATE("IMPREST: Cash Spent by ",$N$34," ",TEXT(Cash!$H$2,"dd-mmm-yy")," to ",TEXT(Cash!$J$2,"dd-mmm-yy")," ", Cash!D18)</f>
        <v xml:space="preserve">IMPREST: Cash Spent by CAMHS Phoenix School 00-Jan-00 to 00-Jan-00 </v>
      </c>
      <c r="O61" s="281"/>
      <c r="P61" s="72"/>
      <c r="Q61" s="337" t="s">
        <v>34</v>
      </c>
      <c r="R61" s="72"/>
      <c r="S61" s="72"/>
      <c r="T61" s="337" t="s">
        <v>354</v>
      </c>
      <c r="U61" s="72"/>
      <c r="V61" s="72"/>
      <c r="W61" s="72"/>
      <c r="X61" s="72"/>
      <c r="Y61" s="72"/>
      <c r="Z61" s="72"/>
      <c r="AA61" s="72"/>
      <c r="AB61" s="72"/>
      <c r="AC61" s="72"/>
      <c r="AD61" s="72"/>
      <c r="AE61" s="72"/>
      <c r="AF61" s="72"/>
      <c r="AG61" s="72"/>
      <c r="AH61" s="72"/>
      <c r="AI61" s="72"/>
      <c r="AJ61" s="72"/>
    </row>
    <row r="62" spans="1:36" ht="15" customHeight="1" x14ac:dyDescent="0.25">
      <c r="A62" t="str">
        <f t="shared" si="0"/>
        <v/>
      </c>
      <c r="B62">
        <f t="shared" si="2"/>
        <v>14</v>
      </c>
      <c r="C62" s="267"/>
      <c r="D62" s="242" t="str">
        <f>IF('Journal prep'!A19=" "," ",'Journal prep'!A19)</f>
        <v xml:space="preserve"> </v>
      </c>
      <c r="E62" s="243" t="str">
        <f>IF('Journal prep'!B19=" "," ",'Journal prep'!B19)</f>
        <v xml:space="preserve"> </v>
      </c>
      <c r="F62" s="243" t="str">
        <f t="shared" si="3"/>
        <v>99999</v>
      </c>
      <c r="G62" s="244"/>
      <c r="H62" s="245" t="str">
        <f>IF('Journal prep'!C19=" "," ",'Journal prep'!C19)</f>
        <v>99999-999</v>
      </c>
      <c r="I62" s="244"/>
      <c r="J62" s="246" t="str">
        <f>IF('Journal prep'!E19=" "," ",'Journal prep'!E19)</f>
        <v xml:space="preserve"> </v>
      </c>
      <c r="K62" s="231" t="str">
        <f>IF('Journal prep'!D19=" "," ",'Journal prep'!D19)</f>
        <v xml:space="preserve"> </v>
      </c>
      <c r="L62" s="221">
        <f>IF('Journal prep'!K19=" "," ",'Journal prep'!K19)</f>
        <v>0</v>
      </c>
      <c r="M62" s="222">
        <f t="shared" si="4"/>
        <v>0</v>
      </c>
      <c r="N62" s="223" t="str">
        <f>CONCATENATE("IMPREST: Cash Spent by ",$N$34," ",TEXT(Cash!$H$2,"dd-mmm-yy")," to ",TEXT(Cash!$J$2,"dd-mmm-yy")," ", Cash!D19)</f>
        <v xml:space="preserve">IMPREST: Cash Spent by CAMHS Phoenix School 00-Jan-00 to 00-Jan-00 </v>
      </c>
      <c r="O62" s="281"/>
      <c r="P62" s="72"/>
      <c r="Q62" s="337" t="s">
        <v>34</v>
      </c>
      <c r="R62" s="72"/>
      <c r="S62" s="72"/>
      <c r="T62" s="337" t="s">
        <v>354</v>
      </c>
      <c r="U62" s="72"/>
      <c r="V62" s="72"/>
      <c r="W62" s="72"/>
      <c r="X62" s="72"/>
      <c r="Y62" s="72"/>
      <c r="Z62" s="72"/>
      <c r="AA62" s="72"/>
      <c r="AB62" s="72"/>
      <c r="AC62" s="72"/>
      <c r="AD62" s="72"/>
      <c r="AE62" s="72"/>
      <c r="AF62" s="72"/>
      <c r="AG62" s="72"/>
      <c r="AH62" s="72"/>
      <c r="AI62" s="72"/>
      <c r="AJ62" s="72"/>
    </row>
    <row r="63" spans="1:36" ht="15" customHeight="1" x14ac:dyDescent="0.25">
      <c r="A63" t="str">
        <f t="shared" si="0"/>
        <v/>
      </c>
      <c r="B63">
        <f t="shared" si="2"/>
        <v>15</v>
      </c>
      <c r="C63" s="267"/>
      <c r="D63" s="242" t="str">
        <f>IF('Journal prep'!A20=" "," ",'Journal prep'!A20)</f>
        <v xml:space="preserve"> </v>
      </c>
      <c r="E63" s="243" t="str">
        <f>IF('Journal prep'!B20=" "," ",'Journal prep'!B20)</f>
        <v xml:space="preserve"> </v>
      </c>
      <c r="F63" s="243" t="str">
        <f t="shared" si="3"/>
        <v>99999</v>
      </c>
      <c r="G63" s="244"/>
      <c r="H63" s="245" t="str">
        <f>IF('Journal prep'!C20=" "," ",'Journal prep'!C20)</f>
        <v>99999-999</v>
      </c>
      <c r="I63" s="244"/>
      <c r="J63" s="246" t="str">
        <f>IF('Journal prep'!E20=" "," ",'Journal prep'!E20)</f>
        <v xml:space="preserve"> </v>
      </c>
      <c r="K63" s="231" t="str">
        <f>IF('Journal prep'!D20=" "," ",'Journal prep'!D20)</f>
        <v xml:space="preserve"> </v>
      </c>
      <c r="L63" s="221">
        <f>IF('Journal prep'!K20=" "," ",'Journal prep'!K20)</f>
        <v>0</v>
      </c>
      <c r="M63" s="222">
        <f t="shared" si="4"/>
        <v>0</v>
      </c>
      <c r="N63" s="223" t="str">
        <f>CONCATENATE("IMPREST: Cash Spent by ",$N$34," ",TEXT(Cash!$H$2,"dd-mmm-yy")," to ",TEXT(Cash!$J$2,"dd-mmm-yy")," ", Cash!D20)</f>
        <v xml:space="preserve">IMPREST: Cash Spent by CAMHS Phoenix School 00-Jan-00 to 00-Jan-00 </v>
      </c>
      <c r="O63" s="281"/>
      <c r="P63" s="72"/>
      <c r="Q63" s="337" t="s">
        <v>34</v>
      </c>
      <c r="R63" s="72"/>
      <c r="S63" s="72"/>
      <c r="T63" s="337" t="s">
        <v>354</v>
      </c>
      <c r="U63" s="72"/>
      <c r="V63" s="72"/>
      <c r="W63" s="72"/>
      <c r="X63" s="72"/>
      <c r="Y63" s="72"/>
      <c r="Z63" s="72"/>
      <c r="AA63" s="72"/>
      <c r="AB63" s="72"/>
      <c r="AC63" s="72"/>
      <c r="AD63" s="72"/>
      <c r="AE63" s="72"/>
      <c r="AF63" s="72"/>
      <c r="AG63" s="72"/>
      <c r="AH63" s="72"/>
      <c r="AI63" s="72"/>
      <c r="AJ63" s="72"/>
    </row>
    <row r="64" spans="1:36" ht="15" customHeight="1" x14ac:dyDescent="0.25">
      <c r="A64" t="str">
        <f t="shared" si="0"/>
        <v/>
      </c>
      <c r="B64">
        <f t="shared" si="2"/>
        <v>16</v>
      </c>
      <c r="C64" s="267"/>
      <c r="D64" s="242" t="str">
        <f>IF('Journal prep'!A21=" "," ",'Journal prep'!A21)</f>
        <v xml:space="preserve"> </v>
      </c>
      <c r="E64" s="243" t="str">
        <f>IF('Journal prep'!B21=" "," ",'Journal prep'!B21)</f>
        <v xml:space="preserve"> </v>
      </c>
      <c r="F64" s="243" t="str">
        <f t="shared" si="3"/>
        <v>99999</v>
      </c>
      <c r="G64" s="244"/>
      <c r="H64" s="245" t="str">
        <f>IF('Journal prep'!C21=" "," ",'Journal prep'!C21)</f>
        <v>99999-999</v>
      </c>
      <c r="I64" s="244"/>
      <c r="J64" s="246" t="str">
        <f>IF('Journal prep'!E21=" "," ",'Journal prep'!E21)</f>
        <v xml:space="preserve"> </v>
      </c>
      <c r="K64" s="231" t="str">
        <f>IF('Journal prep'!D21=" "," ",'Journal prep'!D21)</f>
        <v xml:space="preserve"> </v>
      </c>
      <c r="L64" s="221">
        <f>IF('Journal prep'!K21=" "," ",'Journal prep'!K21)</f>
        <v>0</v>
      </c>
      <c r="M64" s="222">
        <f t="shared" si="4"/>
        <v>0</v>
      </c>
      <c r="N64" s="223" t="str">
        <f>CONCATENATE("IMPREST: Cash Spent by ",$N$34," ",TEXT(Cash!$H$2,"dd-mmm-yy")," to ",TEXT(Cash!$J$2,"dd-mmm-yy")," ", Cash!D21)</f>
        <v xml:space="preserve">IMPREST: Cash Spent by CAMHS Phoenix School 00-Jan-00 to 00-Jan-00 </v>
      </c>
      <c r="O64" s="281"/>
      <c r="P64" s="72"/>
      <c r="Q64" s="337" t="s">
        <v>34</v>
      </c>
      <c r="R64" s="72"/>
      <c r="S64" s="72"/>
      <c r="T64" s="337" t="s">
        <v>354</v>
      </c>
      <c r="U64" s="72"/>
      <c r="V64" s="72"/>
      <c r="W64" s="72"/>
      <c r="X64" s="72"/>
      <c r="Y64" s="72"/>
      <c r="Z64" s="72"/>
      <c r="AA64" s="72"/>
      <c r="AB64" s="72"/>
      <c r="AC64" s="72"/>
      <c r="AD64" s="72"/>
      <c r="AE64" s="72"/>
      <c r="AF64" s="72"/>
      <c r="AG64" s="72"/>
      <c r="AH64" s="72"/>
      <c r="AI64" s="72"/>
      <c r="AJ64" s="72"/>
    </row>
    <row r="65" spans="1:36" ht="15" customHeight="1" x14ac:dyDescent="0.25">
      <c r="A65" t="str">
        <f t="shared" si="0"/>
        <v/>
      </c>
      <c r="B65">
        <f t="shared" si="2"/>
        <v>17</v>
      </c>
      <c r="C65" s="267"/>
      <c r="D65" s="242" t="str">
        <f>IF('Journal prep'!A22=" "," ",'Journal prep'!A22)</f>
        <v xml:space="preserve"> </v>
      </c>
      <c r="E65" s="243" t="str">
        <f>IF('Journal prep'!B22=" "," ",'Journal prep'!B22)</f>
        <v xml:space="preserve"> </v>
      </c>
      <c r="F65" s="243" t="str">
        <f t="shared" si="3"/>
        <v>99999</v>
      </c>
      <c r="G65" s="244"/>
      <c r="H65" s="245" t="str">
        <f>IF('Journal prep'!C22=" "," ",'Journal prep'!C22)</f>
        <v>99999-999</v>
      </c>
      <c r="I65" s="244"/>
      <c r="J65" s="246" t="str">
        <f>IF('Journal prep'!E22=" "," ",'Journal prep'!E22)</f>
        <v xml:space="preserve"> </v>
      </c>
      <c r="K65" s="231" t="str">
        <f>IF('Journal prep'!D22=" "," ",'Journal prep'!D22)</f>
        <v xml:space="preserve"> </v>
      </c>
      <c r="L65" s="221">
        <f>IF('Journal prep'!K22=" "," ",'Journal prep'!K22)</f>
        <v>0</v>
      </c>
      <c r="M65" s="222">
        <f t="shared" si="4"/>
        <v>0</v>
      </c>
      <c r="N65" s="223" t="str">
        <f>CONCATENATE("IMPREST: Cash Spent by ",$N$34," ",TEXT(Cash!$H$2,"dd-mmm-yy")," to ",TEXT(Cash!$J$2,"dd-mmm-yy")," ", Cash!D22)</f>
        <v xml:space="preserve">IMPREST: Cash Spent by CAMHS Phoenix School 00-Jan-00 to 00-Jan-00 </v>
      </c>
      <c r="O65" s="281"/>
      <c r="P65" s="72"/>
      <c r="Q65" s="337" t="s">
        <v>34</v>
      </c>
      <c r="R65" s="72"/>
      <c r="S65" s="72"/>
      <c r="T65" s="337" t="s">
        <v>354</v>
      </c>
      <c r="U65" s="72"/>
      <c r="V65" s="72"/>
      <c r="W65" s="72"/>
      <c r="X65" s="72"/>
      <c r="Y65" s="72"/>
      <c r="Z65" s="72"/>
      <c r="AA65" s="72"/>
      <c r="AB65" s="72"/>
      <c r="AC65" s="72"/>
      <c r="AD65" s="72"/>
      <c r="AE65" s="72"/>
      <c r="AF65" s="72"/>
      <c r="AG65" s="72"/>
      <c r="AH65" s="72"/>
      <c r="AI65" s="72"/>
      <c r="AJ65" s="72"/>
    </row>
    <row r="66" spans="1:36" ht="15" customHeight="1" x14ac:dyDescent="0.25">
      <c r="A66" t="str">
        <f t="shared" si="0"/>
        <v/>
      </c>
      <c r="B66">
        <f t="shared" si="2"/>
        <v>18</v>
      </c>
      <c r="C66" s="267"/>
      <c r="D66" s="242" t="str">
        <f>IF('Journal prep'!A23=" "," ",'Journal prep'!A23)</f>
        <v xml:space="preserve"> </v>
      </c>
      <c r="E66" s="243" t="str">
        <f>IF('Journal prep'!B23=" "," ",'Journal prep'!B23)</f>
        <v xml:space="preserve"> </v>
      </c>
      <c r="F66" s="243" t="str">
        <f t="shared" si="3"/>
        <v>99999</v>
      </c>
      <c r="G66" s="244"/>
      <c r="H66" s="245" t="str">
        <f>IF('Journal prep'!C23=" "," ",'Journal prep'!C23)</f>
        <v>99999-999</v>
      </c>
      <c r="I66" s="244"/>
      <c r="J66" s="246" t="str">
        <f>IF('Journal prep'!E23=" "," ",'Journal prep'!E23)</f>
        <v xml:space="preserve"> </v>
      </c>
      <c r="K66" s="231" t="str">
        <f>IF('Journal prep'!D23=" "," ",'Journal prep'!D23)</f>
        <v xml:space="preserve"> </v>
      </c>
      <c r="L66" s="221">
        <f>IF('Journal prep'!K23=" "," ",'Journal prep'!K23)</f>
        <v>0</v>
      </c>
      <c r="M66" s="222">
        <f t="shared" si="4"/>
        <v>0</v>
      </c>
      <c r="N66" s="223" t="str">
        <f>CONCATENATE("IMPREST: Cash Spent by ",$N$34," ",TEXT(Cash!$H$2,"dd-mmm-yy")," to ",TEXT(Cash!$J$2,"dd-mmm-yy")," ", Cash!D23)</f>
        <v xml:space="preserve">IMPREST: Cash Spent by CAMHS Phoenix School 00-Jan-00 to 00-Jan-00 </v>
      </c>
      <c r="O66" s="281"/>
      <c r="P66" s="72"/>
      <c r="Q66" s="337" t="s">
        <v>34</v>
      </c>
      <c r="R66" s="72"/>
      <c r="S66" s="72"/>
      <c r="T66" s="337" t="s">
        <v>354</v>
      </c>
      <c r="U66" s="72"/>
      <c r="V66" s="72"/>
      <c r="W66" s="72"/>
      <c r="X66" s="72"/>
      <c r="Y66" s="72"/>
      <c r="Z66" s="72"/>
      <c r="AA66" s="72"/>
      <c r="AB66" s="72"/>
      <c r="AC66" s="72"/>
      <c r="AD66" s="72"/>
      <c r="AE66" s="72"/>
      <c r="AF66" s="72"/>
      <c r="AG66" s="72"/>
      <c r="AH66" s="72"/>
      <c r="AI66" s="72"/>
      <c r="AJ66" s="72"/>
    </row>
    <row r="67" spans="1:36" ht="15" customHeight="1" x14ac:dyDescent="0.25">
      <c r="A67" t="str">
        <f t="shared" si="0"/>
        <v/>
      </c>
      <c r="B67">
        <f t="shared" si="2"/>
        <v>19</v>
      </c>
      <c r="C67" s="267"/>
      <c r="D67" s="242" t="str">
        <f>IF('Journal prep'!A24=" "," ",'Journal prep'!A24)</f>
        <v xml:space="preserve"> </v>
      </c>
      <c r="E67" s="243" t="str">
        <f>IF('Journal prep'!B24=" "," ",'Journal prep'!B24)</f>
        <v xml:space="preserve"> </v>
      </c>
      <c r="F67" s="243" t="str">
        <f t="shared" si="3"/>
        <v>99999</v>
      </c>
      <c r="G67" s="244"/>
      <c r="H67" s="245" t="str">
        <f>IF('Journal prep'!C24=" "," ",'Journal prep'!C24)</f>
        <v>99999-999</v>
      </c>
      <c r="I67" s="244"/>
      <c r="J67" s="246" t="str">
        <f>IF('Journal prep'!E24=" "," ",'Journal prep'!E24)</f>
        <v xml:space="preserve"> </v>
      </c>
      <c r="K67" s="231" t="str">
        <f>IF('Journal prep'!D24=" "," ",'Journal prep'!D24)</f>
        <v xml:space="preserve"> </v>
      </c>
      <c r="L67" s="221">
        <f>IF('Journal prep'!K24=" "," ",'Journal prep'!K24)</f>
        <v>0</v>
      </c>
      <c r="M67" s="222">
        <f t="shared" si="4"/>
        <v>0</v>
      </c>
      <c r="N67" s="223" t="str">
        <f>CONCATENATE("IMPREST: Cash Spent by ",$N$34," ",TEXT(Cash!$H$2,"dd-mmm-yy")," to ",TEXT(Cash!$J$2,"dd-mmm-yy")," ", Cash!D24)</f>
        <v xml:space="preserve">IMPREST: Cash Spent by CAMHS Phoenix School 00-Jan-00 to 00-Jan-00 </v>
      </c>
      <c r="O67" s="281"/>
      <c r="P67" s="72"/>
      <c r="Q67" s="337" t="s">
        <v>34</v>
      </c>
      <c r="R67" s="72"/>
      <c r="S67" s="72"/>
      <c r="T67" s="337" t="s">
        <v>354</v>
      </c>
      <c r="U67" s="72"/>
      <c r="V67" s="72"/>
      <c r="W67" s="72"/>
      <c r="X67" s="72"/>
      <c r="Y67" s="72"/>
      <c r="Z67" s="72"/>
      <c r="AA67" s="72"/>
      <c r="AB67" s="72"/>
      <c r="AC67" s="72"/>
      <c r="AD67" s="72"/>
      <c r="AE67" s="72"/>
      <c r="AF67" s="72"/>
      <c r="AG67" s="72"/>
      <c r="AH67" s="72"/>
      <c r="AI67" s="72"/>
      <c r="AJ67" s="72"/>
    </row>
    <row r="68" spans="1:36" ht="15" customHeight="1" x14ac:dyDescent="0.25">
      <c r="A68" t="str">
        <f t="shared" si="0"/>
        <v/>
      </c>
      <c r="B68">
        <f t="shared" si="2"/>
        <v>20</v>
      </c>
      <c r="C68" s="267"/>
      <c r="D68" s="242" t="str">
        <f>IF('Journal prep'!A25=" "," ",'Journal prep'!A25)</f>
        <v xml:space="preserve"> </v>
      </c>
      <c r="E68" s="243" t="str">
        <f>IF('Journal prep'!B25=" "," ",'Journal prep'!B25)</f>
        <v xml:space="preserve"> </v>
      </c>
      <c r="F68" s="243" t="str">
        <f t="shared" si="3"/>
        <v>99999</v>
      </c>
      <c r="G68" s="244"/>
      <c r="H68" s="245" t="str">
        <f>IF('Journal prep'!C25=" "," ",'Journal prep'!C25)</f>
        <v>99999-999</v>
      </c>
      <c r="I68" s="244"/>
      <c r="J68" s="246" t="str">
        <f>IF('Journal prep'!E25=" "," ",'Journal prep'!E25)</f>
        <v xml:space="preserve"> </v>
      </c>
      <c r="K68" s="231" t="str">
        <f>IF('Journal prep'!D25=" "," ",'Journal prep'!D25)</f>
        <v xml:space="preserve"> </v>
      </c>
      <c r="L68" s="221">
        <f>IF('Journal prep'!K25=" "," ",'Journal prep'!K25)</f>
        <v>0</v>
      </c>
      <c r="M68" s="222">
        <f t="shared" si="4"/>
        <v>0</v>
      </c>
      <c r="N68" s="223" t="str">
        <f>CONCATENATE("IMPREST: Cash Spent by ",$N$34," ",TEXT(Cash!$H$2,"dd-mmm-yy")," to ",TEXT(Cash!$J$2,"dd-mmm-yy")," ", Cash!D25)</f>
        <v xml:space="preserve">IMPREST: Cash Spent by CAMHS Phoenix School 00-Jan-00 to 00-Jan-00 </v>
      </c>
      <c r="O68" s="281"/>
      <c r="P68" s="72"/>
      <c r="Q68" s="337" t="s">
        <v>34</v>
      </c>
      <c r="R68" s="72"/>
      <c r="S68" s="72"/>
      <c r="T68" s="337" t="s">
        <v>354</v>
      </c>
      <c r="U68" s="72"/>
      <c r="V68" s="72"/>
      <c r="W68" s="72"/>
      <c r="X68" s="72"/>
      <c r="Y68" s="72"/>
      <c r="Z68" s="72"/>
      <c r="AA68" s="72"/>
      <c r="AB68" s="72"/>
      <c r="AC68" s="72"/>
      <c r="AD68" s="72"/>
      <c r="AE68" s="72"/>
      <c r="AF68" s="72"/>
      <c r="AG68" s="72"/>
      <c r="AH68" s="72"/>
      <c r="AI68" s="72"/>
      <c r="AJ68" s="72"/>
    </row>
    <row r="69" spans="1:36" ht="15" customHeight="1" x14ac:dyDescent="0.25">
      <c r="A69" t="str">
        <f t="shared" si="0"/>
        <v/>
      </c>
      <c r="B69">
        <f t="shared" si="2"/>
        <v>21</v>
      </c>
      <c r="C69" s="267"/>
      <c r="D69" s="242" t="str">
        <f>IF('Journal prep'!A26=" "," ",'Journal prep'!A26)</f>
        <v xml:space="preserve"> </v>
      </c>
      <c r="E69" s="243" t="str">
        <f>IF('Journal prep'!B26=" "," ",'Journal prep'!B26)</f>
        <v xml:space="preserve"> </v>
      </c>
      <c r="F69" s="243" t="str">
        <f t="shared" si="3"/>
        <v>99999</v>
      </c>
      <c r="G69" s="244"/>
      <c r="H69" s="245" t="str">
        <f>IF('Journal prep'!C26=" "," ",'Journal prep'!C26)</f>
        <v>99999-999</v>
      </c>
      <c r="I69" s="244"/>
      <c r="J69" s="246" t="str">
        <f>IF('Journal prep'!E26=" "," ",'Journal prep'!E26)</f>
        <v xml:space="preserve"> </v>
      </c>
      <c r="K69" s="231" t="str">
        <f>IF('Journal prep'!D26=" "," ",'Journal prep'!D26)</f>
        <v xml:space="preserve"> </v>
      </c>
      <c r="L69" s="221">
        <f>IF('Journal prep'!K26=" "," ",'Journal prep'!K26)</f>
        <v>0</v>
      </c>
      <c r="M69" s="222">
        <f t="shared" si="4"/>
        <v>0</v>
      </c>
      <c r="N69" s="223" t="str">
        <f>CONCATENATE("IMPREST: Cash Spent by ",$N$34," ",TEXT(Cash!$H$2,"dd-mmm-yy")," to ",TEXT(Cash!$J$2,"dd-mmm-yy")," ", Cash!D26)</f>
        <v xml:space="preserve">IMPREST: Cash Spent by CAMHS Phoenix School 00-Jan-00 to 00-Jan-00 </v>
      </c>
      <c r="O69" s="281"/>
      <c r="P69" s="72"/>
      <c r="Q69" s="337" t="s">
        <v>34</v>
      </c>
      <c r="R69" s="72"/>
      <c r="S69" s="72"/>
      <c r="T69" s="337" t="s">
        <v>354</v>
      </c>
      <c r="U69" s="72"/>
      <c r="V69" s="72"/>
      <c r="W69" s="72"/>
      <c r="X69" s="72"/>
      <c r="Y69" s="72"/>
      <c r="Z69" s="72"/>
      <c r="AA69" s="72"/>
      <c r="AB69" s="72"/>
      <c r="AC69" s="72"/>
      <c r="AD69" s="72"/>
      <c r="AE69" s="72"/>
      <c r="AF69" s="72"/>
      <c r="AG69" s="72"/>
      <c r="AH69" s="72"/>
      <c r="AI69" s="72"/>
      <c r="AJ69" s="72"/>
    </row>
    <row r="70" spans="1:36" ht="15" customHeight="1" x14ac:dyDescent="0.25">
      <c r="A70" t="str">
        <f t="shared" si="0"/>
        <v/>
      </c>
      <c r="B70">
        <f t="shared" si="2"/>
        <v>22</v>
      </c>
      <c r="C70" s="267"/>
      <c r="D70" s="242" t="str">
        <f>IF('Journal prep'!A27=" "," ",'Journal prep'!A27)</f>
        <v xml:space="preserve"> </v>
      </c>
      <c r="E70" s="243" t="str">
        <f>IF('Journal prep'!B27=" "," ",'Journal prep'!B27)</f>
        <v xml:space="preserve"> </v>
      </c>
      <c r="F70" s="243" t="str">
        <f t="shared" si="3"/>
        <v>99999</v>
      </c>
      <c r="G70" s="244"/>
      <c r="H70" s="245" t="str">
        <f>IF('Journal prep'!C27=" "," ",'Journal prep'!C27)</f>
        <v>99999-999</v>
      </c>
      <c r="I70" s="244"/>
      <c r="J70" s="246" t="str">
        <f>IF('Journal prep'!E27=" "," ",'Journal prep'!E27)</f>
        <v xml:space="preserve"> </v>
      </c>
      <c r="K70" s="231" t="str">
        <f>IF('Journal prep'!D27=" "," ",'Journal prep'!D27)</f>
        <v xml:space="preserve"> </v>
      </c>
      <c r="L70" s="221">
        <f>IF('Journal prep'!K27=" "," ",'Journal prep'!K27)</f>
        <v>0</v>
      </c>
      <c r="M70" s="222">
        <f t="shared" si="4"/>
        <v>0</v>
      </c>
      <c r="N70" s="223" t="str">
        <f>CONCATENATE("IMPREST: Cash Spent by ",$N$34," ",TEXT(Cash!$H$2,"dd-mmm-yy")," to ",TEXT(Cash!$J$2,"dd-mmm-yy")," ", Cash!D27)</f>
        <v xml:space="preserve">IMPREST: Cash Spent by CAMHS Phoenix School 00-Jan-00 to 00-Jan-00 </v>
      </c>
      <c r="O70" s="281"/>
      <c r="P70" s="72"/>
      <c r="Q70" s="337" t="s">
        <v>34</v>
      </c>
      <c r="R70" s="72"/>
      <c r="S70" s="72"/>
      <c r="T70" s="337" t="s">
        <v>354</v>
      </c>
      <c r="U70" s="72"/>
      <c r="V70" s="72"/>
      <c r="W70" s="72"/>
      <c r="X70" s="72"/>
      <c r="Y70" s="72"/>
      <c r="Z70" s="72"/>
      <c r="AA70" s="72"/>
      <c r="AB70" s="72"/>
      <c r="AC70" s="72"/>
      <c r="AD70" s="72"/>
      <c r="AE70" s="72"/>
      <c r="AF70" s="72"/>
      <c r="AG70" s="72"/>
      <c r="AH70" s="72"/>
      <c r="AI70" s="72"/>
      <c r="AJ70" s="72"/>
    </row>
    <row r="71" spans="1:36" ht="15" customHeight="1" x14ac:dyDescent="0.25">
      <c r="A71" t="str">
        <f t="shared" si="0"/>
        <v/>
      </c>
      <c r="B71">
        <f t="shared" si="2"/>
        <v>23</v>
      </c>
      <c r="C71" s="267"/>
      <c r="D71" s="242" t="str">
        <f>IF('Journal prep'!A28=" "," ",'Journal prep'!A28)</f>
        <v xml:space="preserve"> </v>
      </c>
      <c r="E71" s="243" t="str">
        <f>IF('Journal prep'!B28=" "," ",'Journal prep'!B28)</f>
        <v xml:space="preserve"> </v>
      </c>
      <c r="F71" s="243" t="str">
        <f t="shared" si="3"/>
        <v>99999</v>
      </c>
      <c r="G71" s="244"/>
      <c r="H71" s="245" t="str">
        <f>IF('Journal prep'!C28=" "," ",'Journal prep'!C28)</f>
        <v>99999-999</v>
      </c>
      <c r="I71" s="244"/>
      <c r="J71" s="246" t="str">
        <f>IF('Journal prep'!E28=" "," ",'Journal prep'!E28)</f>
        <v xml:space="preserve"> </v>
      </c>
      <c r="K71" s="231" t="str">
        <f>IF('Journal prep'!D28=" "," ",'Journal prep'!D28)</f>
        <v xml:space="preserve"> </v>
      </c>
      <c r="L71" s="221">
        <f>IF('Journal prep'!K28=" "," ",'Journal prep'!K28)</f>
        <v>0</v>
      </c>
      <c r="M71" s="222">
        <f t="shared" si="4"/>
        <v>0</v>
      </c>
      <c r="N71" s="223" t="str">
        <f>CONCATENATE("IMPREST: Cash Spent by ",$N$34," ",TEXT(Cash!$H$2,"dd-mmm-yy")," to ",TEXT(Cash!$J$2,"dd-mmm-yy")," ", Cash!D28)</f>
        <v xml:space="preserve">IMPREST: Cash Spent by CAMHS Phoenix School 00-Jan-00 to 00-Jan-00 </v>
      </c>
      <c r="O71" s="281"/>
      <c r="P71" s="72"/>
      <c r="Q71" s="337" t="s">
        <v>34</v>
      </c>
      <c r="R71" s="72"/>
      <c r="S71" s="72"/>
      <c r="T71" s="337" t="s">
        <v>354</v>
      </c>
      <c r="U71" s="72"/>
      <c r="V71" s="72"/>
      <c r="W71" s="72"/>
      <c r="X71" s="72"/>
      <c r="Y71" s="72"/>
      <c r="Z71" s="72"/>
      <c r="AA71" s="72"/>
      <c r="AB71" s="72"/>
      <c r="AC71" s="72"/>
      <c r="AD71" s="72"/>
      <c r="AE71" s="72"/>
      <c r="AF71" s="72"/>
      <c r="AG71" s="72"/>
      <c r="AH71" s="72"/>
      <c r="AI71" s="72"/>
      <c r="AJ71" s="72"/>
    </row>
    <row r="72" spans="1:36" ht="15" customHeight="1" x14ac:dyDescent="0.25">
      <c r="A72" t="str">
        <f t="shared" si="0"/>
        <v/>
      </c>
      <c r="B72">
        <f t="shared" si="2"/>
        <v>24</v>
      </c>
      <c r="C72" s="267"/>
      <c r="D72" s="242" t="str">
        <f>IF('Journal prep'!A29=" "," ",'Journal prep'!A29)</f>
        <v xml:space="preserve"> </v>
      </c>
      <c r="E72" s="243" t="str">
        <f>IF('Journal prep'!B29=" "," ",'Journal prep'!B29)</f>
        <v xml:space="preserve"> </v>
      </c>
      <c r="F72" s="243" t="str">
        <f t="shared" si="3"/>
        <v>99999</v>
      </c>
      <c r="G72" s="244"/>
      <c r="H72" s="245" t="str">
        <f>IF('Journal prep'!C29=" "," ",'Journal prep'!C29)</f>
        <v>99999-999</v>
      </c>
      <c r="I72" s="244"/>
      <c r="J72" s="246" t="str">
        <f>IF('Journal prep'!E29=" "," ",'Journal prep'!E29)</f>
        <v xml:space="preserve"> </v>
      </c>
      <c r="K72" s="231" t="str">
        <f>IF('Journal prep'!D29=" "," ",'Journal prep'!D29)</f>
        <v xml:space="preserve"> </v>
      </c>
      <c r="L72" s="221">
        <f>IF('Journal prep'!K29=" "," ",'Journal prep'!K29)</f>
        <v>0</v>
      </c>
      <c r="M72" s="222">
        <f t="shared" si="4"/>
        <v>0</v>
      </c>
      <c r="N72" s="223" t="str">
        <f>CONCATENATE("IMPREST: Cash Spent by ",$N$34," ",TEXT(Cash!$H$2,"dd-mmm-yy")," to ",TEXT(Cash!$J$2,"dd-mmm-yy")," ", Cash!D29)</f>
        <v xml:space="preserve">IMPREST: Cash Spent by CAMHS Phoenix School 00-Jan-00 to 00-Jan-00 </v>
      </c>
      <c r="O72" s="281"/>
      <c r="P72" s="72"/>
      <c r="Q72" s="337" t="s">
        <v>34</v>
      </c>
      <c r="R72" s="72"/>
      <c r="S72" s="72"/>
      <c r="T72" s="337" t="s">
        <v>354</v>
      </c>
      <c r="U72" s="72"/>
      <c r="V72" s="72"/>
      <c r="W72" s="72"/>
      <c r="X72" s="72"/>
      <c r="Y72" s="72"/>
      <c r="Z72" s="72"/>
      <c r="AA72" s="72"/>
      <c r="AB72" s="72"/>
      <c r="AC72" s="72"/>
      <c r="AD72" s="72"/>
      <c r="AE72" s="72"/>
      <c r="AF72" s="72"/>
      <c r="AG72" s="72"/>
      <c r="AH72" s="72"/>
      <c r="AI72" s="72"/>
      <c r="AJ72" s="72"/>
    </row>
    <row r="73" spans="1:36" ht="15" customHeight="1" x14ac:dyDescent="0.25">
      <c r="A73" t="str">
        <f t="shared" si="0"/>
        <v/>
      </c>
      <c r="B73">
        <f t="shared" si="2"/>
        <v>25</v>
      </c>
      <c r="C73" s="267"/>
      <c r="D73" s="242" t="str">
        <f>IF('Journal prep'!A30=" "," ",'Journal prep'!A30)</f>
        <v xml:space="preserve"> </v>
      </c>
      <c r="E73" s="243" t="str">
        <f>IF('Journal prep'!B30=" "," ",'Journal prep'!B30)</f>
        <v xml:space="preserve"> </v>
      </c>
      <c r="F73" s="243" t="str">
        <f t="shared" si="3"/>
        <v>99999</v>
      </c>
      <c r="G73" s="244"/>
      <c r="H73" s="245" t="str">
        <f>IF('Journal prep'!C30=" "," ",'Journal prep'!C30)</f>
        <v>99999-999</v>
      </c>
      <c r="I73" s="244"/>
      <c r="J73" s="246" t="str">
        <f>IF('Journal prep'!E30=" "," ",'Journal prep'!E30)</f>
        <v xml:space="preserve"> </v>
      </c>
      <c r="K73" s="231" t="str">
        <f>IF('Journal prep'!D30=" "," ",'Journal prep'!D30)</f>
        <v xml:space="preserve"> </v>
      </c>
      <c r="L73" s="221">
        <f>IF('Journal prep'!K30=" "," ",'Journal prep'!K30)</f>
        <v>0</v>
      </c>
      <c r="M73" s="222">
        <f t="shared" si="4"/>
        <v>0</v>
      </c>
      <c r="N73" s="223" t="str">
        <f>CONCATENATE("IMPREST: Cash Spent by ",$N$34," ",TEXT(Cash!$H$2,"dd-mmm-yy")," to ",TEXT(Cash!$J$2,"dd-mmm-yy")," ", Cash!D30)</f>
        <v xml:space="preserve">IMPREST: Cash Spent by CAMHS Phoenix School 00-Jan-00 to 00-Jan-00 </v>
      </c>
      <c r="O73" s="281"/>
      <c r="P73" s="72"/>
      <c r="Q73" s="337" t="s">
        <v>34</v>
      </c>
      <c r="R73" s="72"/>
      <c r="S73" s="72"/>
      <c r="T73" s="337" t="s">
        <v>354</v>
      </c>
      <c r="U73" s="72"/>
      <c r="V73" s="72"/>
      <c r="W73" s="72"/>
      <c r="X73" s="72"/>
      <c r="Y73" s="72"/>
      <c r="Z73" s="72"/>
      <c r="AA73" s="72"/>
      <c r="AB73" s="72"/>
      <c r="AC73" s="72"/>
      <c r="AD73" s="72"/>
      <c r="AE73" s="72"/>
      <c r="AF73" s="72"/>
      <c r="AG73" s="72"/>
      <c r="AH73" s="72"/>
      <c r="AI73" s="72"/>
      <c r="AJ73" s="72"/>
    </row>
    <row r="74" spans="1:36" ht="15" customHeight="1" x14ac:dyDescent="0.25">
      <c r="A74" t="str">
        <f t="shared" si="0"/>
        <v/>
      </c>
      <c r="B74">
        <f t="shared" si="2"/>
        <v>26</v>
      </c>
      <c r="C74" s="267"/>
      <c r="D74" s="242" t="str">
        <f>IF('Journal prep'!A31=" "," ",'Journal prep'!A31)</f>
        <v xml:space="preserve"> </v>
      </c>
      <c r="E74" s="243" t="str">
        <f>IF('Journal prep'!B31=" "," ",'Journal prep'!B31)</f>
        <v xml:space="preserve"> </v>
      </c>
      <c r="F74" s="243" t="str">
        <f t="shared" si="3"/>
        <v>99999</v>
      </c>
      <c r="G74" s="244"/>
      <c r="H74" s="245" t="str">
        <f>IF('Journal prep'!C31=" "," ",'Journal prep'!C31)</f>
        <v>99999-999</v>
      </c>
      <c r="I74" s="244"/>
      <c r="J74" s="246" t="str">
        <f>IF('Journal prep'!E31=" "," ",'Journal prep'!E31)</f>
        <v xml:space="preserve"> </v>
      </c>
      <c r="K74" s="231" t="str">
        <f>IF('Journal prep'!D31=" "," ",'Journal prep'!D31)</f>
        <v xml:space="preserve"> </v>
      </c>
      <c r="L74" s="221">
        <f>IF('Journal prep'!K31=" "," ",'Journal prep'!K31)</f>
        <v>0</v>
      </c>
      <c r="M74" s="222">
        <f t="shared" si="4"/>
        <v>0</v>
      </c>
      <c r="N74" s="223" t="str">
        <f>CONCATENATE("IMPREST: Cash Spent by ",$N$34," ",TEXT(Cash!$H$2,"dd-mmm-yy")," to ",TEXT(Cash!$J$2,"dd-mmm-yy")," ", Cash!D31)</f>
        <v xml:space="preserve">IMPREST: Cash Spent by CAMHS Phoenix School 00-Jan-00 to 00-Jan-00 </v>
      </c>
      <c r="O74" s="281"/>
      <c r="P74" s="72"/>
      <c r="Q74" s="337" t="s">
        <v>34</v>
      </c>
      <c r="R74" s="72"/>
      <c r="S74" s="72"/>
      <c r="T74" s="337" t="s">
        <v>354</v>
      </c>
      <c r="U74" s="72"/>
      <c r="V74" s="72"/>
      <c r="W74" s="72"/>
      <c r="X74" s="72"/>
      <c r="Y74" s="72"/>
      <c r="Z74" s="72"/>
      <c r="AA74" s="72"/>
      <c r="AB74" s="72"/>
      <c r="AC74" s="72"/>
      <c r="AD74" s="72"/>
      <c r="AE74" s="72"/>
      <c r="AF74" s="72"/>
      <c r="AG74" s="72"/>
      <c r="AH74" s="72"/>
      <c r="AI74" s="72"/>
      <c r="AJ74" s="72"/>
    </row>
    <row r="75" spans="1:36" ht="15" customHeight="1" x14ac:dyDescent="0.25">
      <c r="A75" t="str">
        <f t="shared" si="0"/>
        <v/>
      </c>
      <c r="B75">
        <f t="shared" si="2"/>
        <v>27</v>
      </c>
      <c r="C75" s="267"/>
      <c r="D75" s="242" t="str">
        <f>IF('Journal prep'!A32=" "," ",'Journal prep'!A32)</f>
        <v xml:space="preserve"> </v>
      </c>
      <c r="E75" s="243" t="str">
        <f>IF('Journal prep'!B32=" "," ",'Journal prep'!B32)</f>
        <v xml:space="preserve"> </v>
      </c>
      <c r="F75" s="243" t="str">
        <f t="shared" si="3"/>
        <v>99999</v>
      </c>
      <c r="G75" s="244"/>
      <c r="H75" s="245" t="str">
        <f>IF('Journal prep'!C32=" "," ",'Journal prep'!C32)</f>
        <v>99999-999</v>
      </c>
      <c r="I75" s="244"/>
      <c r="J75" s="246" t="str">
        <f>IF('Journal prep'!E32=" "," ",'Journal prep'!E32)</f>
        <v xml:space="preserve"> </v>
      </c>
      <c r="K75" s="231" t="str">
        <f>IF('Journal prep'!D32=" "," ",'Journal prep'!D32)</f>
        <v xml:space="preserve"> </v>
      </c>
      <c r="L75" s="221">
        <f>IF('Journal prep'!K32=" "," ",'Journal prep'!K32)</f>
        <v>0</v>
      </c>
      <c r="M75" s="222">
        <f t="shared" si="4"/>
        <v>0</v>
      </c>
      <c r="N75" s="223" t="str">
        <f>CONCATENATE("IMPREST: Cash Spent by ",$N$34," ",TEXT(Cash!$H$2,"dd-mmm-yy")," to ",TEXT(Cash!$J$2,"dd-mmm-yy")," ", Cash!D32)</f>
        <v xml:space="preserve">IMPREST: Cash Spent by CAMHS Phoenix School 00-Jan-00 to 00-Jan-00 </v>
      </c>
      <c r="O75" s="281"/>
      <c r="P75" s="72"/>
      <c r="Q75" s="337" t="s">
        <v>34</v>
      </c>
      <c r="R75" s="72"/>
      <c r="S75" s="72"/>
      <c r="T75" s="337" t="s">
        <v>354</v>
      </c>
      <c r="U75" s="72"/>
      <c r="V75" s="72"/>
      <c r="W75" s="72"/>
      <c r="X75" s="72"/>
      <c r="Y75" s="72"/>
      <c r="Z75" s="72"/>
      <c r="AA75" s="72"/>
      <c r="AB75" s="72"/>
      <c r="AC75" s="72"/>
      <c r="AD75" s="72"/>
      <c r="AE75" s="72"/>
      <c r="AF75" s="72"/>
      <c r="AG75" s="72"/>
      <c r="AH75" s="72"/>
      <c r="AI75" s="72"/>
      <c r="AJ75" s="72"/>
    </row>
    <row r="76" spans="1:36" ht="15" customHeight="1" x14ac:dyDescent="0.25">
      <c r="A76" t="str">
        <f t="shared" si="0"/>
        <v/>
      </c>
      <c r="B76">
        <f t="shared" si="2"/>
        <v>28</v>
      </c>
      <c r="C76" s="267"/>
      <c r="D76" s="242" t="str">
        <f>IF('Journal prep'!A33=" "," ",'Journal prep'!A33)</f>
        <v xml:space="preserve"> </v>
      </c>
      <c r="E76" s="243" t="str">
        <f>IF('Journal prep'!B33=" "," ",'Journal prep'!B33)</f>
        <v xml:space="preserve"> </v>
      </c>
      <c r="F76" s="243" t="str">
        <f t="shared" si="3"/>
        <v>99999</v>
      </c>
      <c r="G76" s="244"/>
      <c r="H76" s="245" t="str">
        <f>IF('Journal prep'!C33=" "," ",'Journal prep'!C33)</f>
        <v>99999-999</v>
      </c>
      <c r="I76" s="244"/>
      <c r="J76" s="246" t="str">
        <f>IF('Journal prep'!E33=" "," ",'Journal prep'!E33)</f>
        <v xml:space="preserve"> </v>
      </c>
      <c r="K76" s="231" t="str">
        <f>IF('Journal prep'!D33=" "," ",'Journal prep'!D33)</f>
        <v xml:space="preserve"> </v>
      </c>
      <c r="L76" s="221">
        <f>IF('Journal prep'!K33=" "," ",'Journal prep'!K33)</f>
        <v>0</v>
      </c>
      <c r="M76" s="222">
        <f t="shared" si="4"/>
        <v>0</v>
      </c>
      <c r="N76" s="223" t="str">
        <f>CONCATENATE("IMPREST: Cash Spent by ",$N$34," ",TEXT(Cash!$H$2,"dd-mmm-yy")," to ",TEXT(Cash!$J$2,"dd-mmm-yy")," ", Cash!D33)</f>
        <v xml:space="preserve">IMPREST: Cash Spent by CAMHS Phoenix School 00-Jan-00 to 00-Jan-00 </v>
      </c>
      <c r="O76" s="281"/>
      <c r="P76" s="72"/>
      <c r="Q76" s="337" t="s">
        <v>34</v>
      </c>
      <c r="R76" s="72"/>
      <c r="S76" s="72"/>
      <c r="T76" s="337" t="s">
        <v>354</v>
      </c>
      <c r="U76" s="72"/>
      <c r="V76" s="72"/>
      <c r="W76" s="72"/>
      <c r="X76" s="72"/>
      <c r="Y76" s="72"/>
      <c r="Z76" s="72"/>
      <c r="AA76" s="72"/>
      <c r="AB76" s="72"/>
      <c r="AC76" s="72"/>
      <c r="AD76" s="72"/>
      <c r="AE76" s="72"/>
      <c r="AF76" s="72"/>
      <c r="AG76" s="72"/>
      <c r="AH76" s="72"/>
      <c r="AI76" s="72"/>
      <c r="AJ76" s="72"/>
    </row>
    <row r="77" spans="1:36" ht="15" customHeight="1" x14ac:dyDescent="0.25">
      <c r="A77" t="str">
        <f t="shared" si="0"/>
        <v/>
      </c>
      <c r="B77">
        <f t="shared" si="2"/>
        <v>29</v>
      </c>
      <c r="C77" s="267"/>
      <c r="D77" s="242" t="str">
        <f>IF('Journal prep'!A34=" "," ",'Journal prep'!A34)</f>
        <v xml:space="preserve"> </v>
      </c>
      <c r="E77" s="243" t="str">
        <f>IF('Journal prep'!B34=" "," ",'Journal prep'!B34)</f>
        <v xml:space="preserve"> </v>
      </c>
      <c r="F77" s="243" t="str">
        <f t="shared" si="3"/>
        <v>99999</v>
      </c>
      <c r="G77" s="244"/>
      <c r="H77" s="245" t="str">
        <f>IF('Journal prep'!C34=" "," ",'Journal prep'!C34)</f>
        <v>99999-999</v>
      </c>
      <c r="I77" s="244"/>
      <c r="J77" s="246" t="str">
        <f>IF('Journal prep'!E34=" "," ",'Journal prep'!E34)</f>
        <v xml:space="preserve"> </v>
      </c>
      <c r="K77" s="231" t="str">
        <f>IF('Journal prep'!D34=" "," ",'Journal prep'!D34)</f>
        <v xml:space="preserve"> </v>
      </c>
      <c r="L77" s="221">
        <f>IF('Journal prep'!K34=" "," ",'Journal prep'!K34)</f>
        <v>0</v>
      </c>
      <c r="M77" s="222">
        <f t="shared" si="4"/>
        <v>0</v>
      </c>
      <c r="N77" s="223" t="str">
        <f>CONCATENATE("IMPREST: Cash Spent by ",$N$34," ",TEXT(Cash!$H$2,"dd-mmm-yy")," to ",TEXT(Cash!$J$2,"dd-mmm-yy")," ", Cash!D34)</f>
        <v xml:space="preserve">IMPREST: Cash Spent by CAMHS Phoenix School 00-Jan-00 to 00-Jan-00 </v>
      </c>
      <c r="O77" s="281"/>
      <c r="P77" s="72"/>
      <c r="Q77" s="337" t="s">
        <v>34</v>
      </c>
      <c r="R77" s="72"/>
      <c r="S77" s="72"/>
      <c r="T77" s="337" t="s">
        <v>354</v>
      </c>
      <c r="U77" s="72"/>
      <c r="V77" s="72"/>
      <c r="W77" s="72"/>
      <c r="X77" s="72"/>
      <c r="Y77" s="72"/>
      <c r="Z77" s="72"/>
      <c r="AA77" s="72"/>
      <c r="AB77" s="72"/>
      <c r="AC77" s="72"/>
      <c r="AD77" s="72"/>
      <c r="AE77" s="72"/>
      <c r="AF77" s="72"/>
      <c r="AG77" s="72"/>
      <c r="AH77" s="72"/>
      <c r="AI77" s="72"/>
      <c r="AJ77" s="72"/>
    </row>
    <row r="78" spans="1:36" ht="15" customHeight="1" x14ac:dyDescent="0.25">
      <c r="A78" t="str">
        <f t="shared" si="0"/>
        <v/>
      </c>
      <c r="B78">
        <f t="shared" si="2"/>
        <v>30</v>
      </c>
      <c r="C78" s="267"/>
      <c r="D78" s="242" t="str">
        <f>IF('Journal prep'!A35=" "," ",'Journal prep'!A35)</f>
        <v xml:space="preserve"> </v>
      </c>
      <c r="E78" s="243" t="str">
        <f>IF('Journal prep'!B35=" "," ",'Journal prep'!B35)</f>
        <v xml:space="preserve"> </v>
      </c>
      <c r="F78" s="243" t="str">
        <f t="shared" si="3"/>
        <v>99999</v>
      </c>
      <c r="G78" s="244"/>
      <c r="H78" s="245" t="str">
        <f>IF('Journal prep'!C35=" "," ",'Journal prep'!C35)</f>
        <v>99999-999</v>
      </c>
      <c r="I78" s="244"/>
      <c r="J78" s="246" t="str">
        <f>IF('Journal prep'!E35=" "," ",'Journal prep'!E35)</f>
        <v xml:space="preserve"> </v>
      </c>
      <c r="K78" s="231" t="str">
        <f>IF('Journal prep'!D35=" "," ",'Journal prep'!D35)</f>
        <v xml:space="preserve"> </v>
      </c>
      <c r="L78" s="221">
        <f>IF('Journal prep'!K35=" "," ",'Journal prep'!K35)</f>
        <v>0</v>
      </c>
      <c r="M78" s="222">
        <f t="shared" si="4"/>
        <v>0</v>
      </c>
      <c r="N78" s="223" t="str">
        <f>CONCATENATE("IMPREST: Cash Spent by ",$N$34," ",TEXT(Cash!$H$2,"dd-mmm-yy")," to ",TEXT(Cash!$J$2,"dd-mmm-yy")," ", Cash!D35)</f>
        <v xml:space="preserve">IMPREST: Cash Spent by CAMHS Phoenix School 00-Jan-00 to 00-Jan-00 </v>
      </c>
      <c r="O78" s="281"/>
      <c r="P78" s="72"/>
      <c r="Q78" s="337" t="s">
        <v>34</v>
      </c>
      <c r="R78" s="72"/>
      <c r="S78" s="72"/>
      <c r="T78" s="337" t="s">
        <v>354</v>
      </c>
      <c r="U78" s="72"/>
      <c r="V78" s="72"/>
      <c r="W78" s="72"/>
      <c r="X78" s="72"/>
      <c r="Y78" s="72"/>
      <c r="Z78" s="72"/>
      <c r="AA78" s="72"/>
      <c r="AB78" s="72"/>
      <c r="AC78" s="72"/>
      <c r="AD78" s="72"/>
      <c r="AE78" s="72"/>
      <c r="AF78" s="72"/>
      <c r="AG78" s="72"/>
      <c r="AH78" s="72"/>
      <c r="AI78" s="72"/>
      <c r="AJ78" s="72"/>
    </row>
    <row r="79" spans="1:36" ht="15" customHeight="1" x14ac:dyDescent="0.25">
      <c r="A79" t="str">
        <f t="shared" si="0"/>
        <v/>
      </c>
      <c r="B79">
        <f t="shared" si="2"/>
        <v>31</v>
      </c>
      <c r="C79" s="267"/>
      <c r="D79" s="242" t="str">
        <f>IF('Journal prep'!A36=" "," ",'Journal prep'!A36)</f>
        <v xml:space="preserve"> </v>
      </c>
      <c r="E79" s="243" t="str">
        <f>IF('Journal prep'!B36=" "," ",'Journal prep'!B36)</f>
        <v xml:space="preserve"> </v>
      </c>
      <c r="F79" s="243" t="str">
        <f t="shared" si="3"/>
        <v>99999</v>
      </c>
      <c r="G79" s="244"/>
      <c r="H79" s="245" t="str">
        <f>IF('Journal prep'!C36=" "," ",'Journal prep'!C36)</f>
        <v>99999-999</v>
      </c>
      <c r="I79" s="244"/>
      <c r="J79" s="246" t="str">
        <f>IF('Journal prep'!E36=" "," ",'Journal prep'!E36)</f>
        <v xml:space="preserve"> </v>
      </c>
      <c r="K79" s="231" t="str">
        <f>IF('Journal prep'!D36=" "," ",'Journal prep'!D36)</f>
        <v xml:space="preserve"> </v>
      </c>
      <c r="L79" s="221">
        <f>IF('Journal prep'!K36=" "," ",'Journal prep'!K36)</f>
        <v>0</v>
      </c>
      <c r="M79" s="222">
        <f t="shared" si="4"/>
        <v>0</v>
      </c>
      <c r="N79" s="223" t="str">
        <f>CONCATENATE("IMPREST: Cash Spent by ",$N$34," ",TEXT(Cash!$H$2,"dd-mmm-yy")," to ",TEXT(Cash!$J$2,"dd-mmm-yy")," ", Cash!D36)</f>
        <v xml:space="preserve">IMPREST: Cash Spent by CAMHS Phoenix School 00-Jan-00 to 00-Jan-00 </v>
      </c>
      <c r="O79" s="281"/>
      <c r="P79" s="72"/>
      <c r="Q79" s="337" t="s">
        <v>34</v>
      </c>
      <c r="R79" s="72"/>
      <c r="S79" s="72"/>
      <c r="T79" s="337" t="s">
        <v>354</v>
      </c>
      <c r="U79" s="72"/>
      <c r="V79" s="72"/>
      <c r="W79" s="72"/>
      <c r="X79" s="72"/>
      <c r="Y79" s="72"/>
      <c r="Z79" s="72"/>
      <c r="AA79" s="72"/>
      <c r="AB79" s="72"/>
      <c r="AC79" s="72"/>
      <c r="AD79" s="72"/>
      <c r="AE79" s="72"/>
      <c r="AF79" s="72"/>
      <c r="AG79" s="72"/>
      <c r="AH79" s="72"/>
      <c r="AI79" s="72"/>
      <c r="AJ79" s="72"/>
    </row>
    <row r="80" spans="1:36" ht="15" customHeight="1" x14ac:dyDescent="0.25">
      <c r="A80" t="str">
        <f t="shared" si="0"/>
        <v/>
      </c>
      <c r="B80">
        <f t="shared" si="2"/>
        <v>32</v>
      </c>
      <c r="C80" s="267"/>
      <c r="D80" s="242" t="str">
        <f>IF('Journal prep'!A37=" "," ",'Journal prep'!A37)</f>
        <v xml:space="preserve"> </v>
      </c>
      <c r="E80" s="243" t="str">
        <f>IF('Journal prep'!B37=" "," ",'Journal prep'!B37)</f>
        <v xml:space="preserve"> </v>
      </c>
      <c r="F80" s="243" t="str">
        <f t="shared" si="3"/>
        <v>99999</v>
      </c>
      <c r="G80" s="244"/>
      <c r="H80" s="245" t="str">
        <f>IF('Journal prep'!C37=" "," ",'Journal prep'!C37)</f>
        <v>99999-999</v>
      </c>
      <c r="I80" s="244"/>
      <c r="J80" s="246" t="str">
        <f>IF('Journal prep'!E37=" "," ",'Journal prep'!E37)</f>
        <v xml:space="preserve"> </v>
      </c>
      <c r="K80" s="231" t="str">
        <f>IF('Journal prep'!D37=" "," ",'Journal prep'!D37)</f>
        <v xml:space="preserve"> </v>
      </c>
      <c r="L80" s="221">
        <f>IF('Journal prep'!K37=" "," ",'Journal prep'!K37)</f>
        <v>0</v>
      </c>
      <c r="M80" s="222">
        <f t="shared" si="4"/>
        <v>0</v>
      </c>
      <c r="N80" s="223" t="str">
        <f>CONCATENATE("IMPREST: Cash Spent by ",$N$34," ",TEXT(Cash!$H$2,"dd-mmm-yy")," to ",TEXT(Cash!$J$2,"dd-mmm-yy")," ", Cash!D37)</f>
        <v xml:space="preserve">IMPREST: Cash Spent by CAMHS Phoenix School 00-Jan-00 to 00-Jan-00 </v>
      </c>
      <c r="O80" s="281"/>
      <c r="P80" s="72"/>
      <c r="Q80" s="337" t="s">
        <v>34</v>
      </c>
      <c r="R80" s="72"/>
      <c r="S80" s="72"/>
      <c r="T80" s="337" t="s">
        <v>354</v>
      </c>
      <c r="U80" s="72"/>
      <c r="V80" s="72"/>
      <c r="W80" s="72"/>
      <c r="X80" s="72"/>
      <c r="Y80" s="72"/>
      <c r="Z80" s="72"/>
      <c r="AA80" s="72"/>
      <c r="AB80" s="72"/>
      <c r="AC80" s="72"/>
      <c r="AD80" s="72"/>
      <c r="AE80" s="72"/>
      <c r="AF80" s="72"/>
      <c r="AG80" s="72"/>
      <c r="AH80" s="72"/>
      <c r="AI80" s="72"/>
      <c r="AJ80" s="72"/>
    </row>
    <row r="81" spans="1:36" ht="15" customHeight="1" x14ac:dyDescent="0.25">
      <c r="A81" t="str">
        <f t="shared" si="0"/>
        <v/>
      </c>
      <c r="B81">
        <f t="shared" si="2"/>
        <v>33</v>
      </c>
      <c r="C81" s="267"/>
      <c r="D81" s="242" t="str">
        <f>IF('Journal prep'!A38=" "," ",'Journal prep'!A38)</f>
        <v xml:space="preserve"> </v>
      </c>
      <c r="E81" s="243" t="str">
        <f>IF('Journal prep'!B38=" "," ",'Journal prep'!B38)</f>
        <v xml:space="preserve"> </v>
      </c>
      <c r="F81" s="243" t="str">
        <f t="shared" si="3"/>
        <v>99999</v>
      </c>
      <c r="G81" s="244"/>
      <c r="H81" s="245" t="str">
        <f>IF('Journal prep'!C38=" "," ",'Journal prep'!C38)</f>
        <v>99999-999</v>
      </c>
      <c r="I81" s="244"/>
      <c r="J81" s="246" t="str">
        <f>IF('Journal prep'!E38=" "," ",'Journal prep'!E38)</f>
        <v xml:space="preserve"> </v>
      </c>
      <c r="K81" s="231" t="str">
        <f>IF('Journal prep'!D38=" "," ",'Journal prep'!D38)</f>
        <v xml:space="preserve"> </v>
      </c>
      <c r="L81" s="221">
        <f>IF('Journal prep'!K38=" "," ",'Journal prep'!K38)</f>
        <v>0</v>
      </c>
      <c r="M81" s="222">
        <f t="shared" si="4"/>
        <v>0</v>
      </c>
      <c r="N81" s="223" t="str">
        <f>CONCATENATE("IMPREST: Cash Spent by ",$N$34," ",TEXT(Cash!$H$2,"dd-mmm-yy")," to ",TEXT(Cash!$J$2,"dd-mmm-yy")," ", Cash!D38)</f>
        <v xml:space="preserve">IMPREST: Cash Spent by CAMHS Phoenix School 00-Jan-00 to 00-Jan-00 </v>
      </c>
      <c r="O81" s="281"/>
      <c r="P81" s="72"/>
      <c r="Q81" s="337" t="s">
        <v>34</v>
      </c>
      <c r="R81" s="72"/>
      <c r="S81" s="72"/>
      <c r="T81" s="337" t="s">
        <v>354</v>
      </c>
      <c r="U81" s="72"/>
      <c r="V81" s="72"/>
      <c r="W81" s="72"/>
      <c r="X81" s="72"/>
      <c r="Y81" s="72"/>
      <c r="Z81" s="72"/>
      <c r="AA81" s="72"/>
      <c r="AB81" s="72"/>
      <c r="AC81" s="72"/>
      <c r="AD81" s="72"/>
      <c r="AE81" s="72"/>
      <c r="AF81" s="72"/>
      <c r="AG81" s="72"/>
      <c r="AH81" s="72"/>
      <c r="AI81" s="72"/>
      <c r="AJ81" s="72"/>
    </row>
    <row r="82" spans="1:36" ht="15" customHeight="1" x14ac:dyDescent="0.25">
      <c r="A82" t="str">
        <f t="shared" si="0"/>
        <v/>
      </c>
      <c r="B82">
        <f t="shared" si="2"/>
        <v>34</v>
      </c>
      <c r="C82" s="267"/>
      <c r="D82" s="242" t="str">
        <f>IF('Journal prep'!A39=" "," ",'Journal prep'!A39)</f>
        <v xml:space="preserve"> </v>
      </c>
      <c r="E82" s="243" t="str">
        <f>IF('Journal prep'!B39=" "," ",'Journal prep'!B39)</f>
        <v xml:space="preserve"> </v>
      </c>
      <c r="F82" s="243" t="str">
        <f t="shared" si="3"/>
        <v>99999</v>
      </c>
      <c r="G82" s="244"/>
      <c r="H82" s="245" t="str">
        <f>IF('Journal prep'!C39=" "," ",'Journal prep'!C39)</f>
        <v>99999-999</v>
      </c>
      <c r="I82" s="244"/>
      <c r="J82" s="246" t="str">
        <f>IF('Journal prep'!E39=" "," ",'Journal prep'!E39)</f>
        <v xml:space="preserve"> </v>
      </c>
      <c r="K82" s="231" t="str">
        <f>IF('Journal prep'!D39=" "," ",'Journal prep'!D39)</f>
        <v xml:space="preserve"> </v>
      </c>
      <c r="L82" s="221">
        <f>IF('Journal prep'!K39=" "," ",'Journal prep'!K39)</f>
        <v>0</v>
      </c>
      <c r="M82" s="222">
        <f t="shared" si="4"/>
        <v>0</v>
      </c>
      <c r="N82" s="223" t="str">
        <f>CONCATENATE("IMPREST: Cash Spent by ",$N$34," ",TEXT(Cash!$H$2,"dd-mmm-yy")," to ",TEXT(Cash!$J$2,"dd-mmm-yy")," ", Cash!D39)</f>
        <v xml:space="preserve">IMPREST: Cash Spent by CAMHS Phoenix School 00-Jan-00 to 00-Jan-00 </v>
      </c>
      <c r="O82" s="281"/>
      <c r="P82" s="72"/>
      <c r="Q82" s="337" t="s">
        <v>34</v>
      </c>
      <c r="R82" s="72"/>
      <c r="S82" s="72"/>
      <c r="T82" s="337" t="s">
        <v>354</v>
      </c>
      <c r="U82" s="72"/>
      <c r="V82" s="72"/>
      <c r="W82" s="72"/>
      <c r="X82" s="72"/>
      <c r="Y82" s="72"/>
      <c r="Z82" s="72"/>
      <c r="AA82" s="72"/>
      <c r="AB82" s="72"/>
      <c r="AC82" s="72"/>
      <c r="AD82" s="72"/>
      <c r="AE82" s="72"/>
      <c r="AF82" s="72"/>
      <c r="AG82" s="72"/>
      <c r="AH82" s="72"/>
      <c r="AI82" s="72"/>
      <c r="AJ82" s="72"/>
    </row>
    <row r="83" spans="1:36" ht="15" customHeight="1" x14ac:dyDescent="0.25">
      <c r="A83" t="str">
        <f t="shared" si="0"/>
        <v/>
      </c>
      <c r="B83">
        <f t="shared" si="2"/>
        <v>35</v>
      </c>
      <c r="C83" s="267"/>
      <c r="D83" s="242" t="str">
        <f>IF('Journal prep'!A40=" "," ",'Journal prep'!A40)</f>
        <v xml:space="preserve"> </v>
      </c>
      <c r="E83" s="243" t="str">
        <f>IF('Journal prep'!B40=" "," ",'Journal prep'!B40)</f>
        <v xml:space="preserve"> </v>
      </c>
      <c r="F83" s="243" t="str">
        <f t="shared" si="3"/>
        <v>99999</v>
      </c>
      <c r="G83" s="244"/>
      <c r="H83" s="245" t="str">
        <f>IF('Journal prep'!C40=" "," ",'Journal prep'!C40)</f>
        <v>99999-999</v>
      </c>
      <c r="I83" s="244"/>
      <c r="J83" s="246" t="str">
        <f>IF('Journal prep'!E40=" "," ",'Journal prep'!E40)</f>
        <v xml:space="preserve"> </v>
      </c>
      <c r="K83" s="231" t="str">
        <f>IF('Journal prep'!D40=" "," ",'Journal prep'!D40)</f>
        <v xml:space="preserve"> </v>
      </c>
      <c r="L83" s="221">
        <f>IF('Journal prep'!K40=" "," ",'Journal prep'!K40)</f>
        <v>0</v>
      </c>
      <c r="M83" s="222">
        <f t="shared" si="4"/>
        <v>0</v>
      </c>
      <c r="N83" s="223" t="str">
        <f>CONCATENATE("IMPREST: Cash Spent by ",$N$34," ",TEXT(Cash!$H$2,"dd-mmm-yy")," to ",TEXT(Cash!$J$2,"dd-mmm-yy")," ", Cash!D40)</f>
        <v xml:space="preserve">IMPREST: Cash Spent by CAMHS Phoenix School 00-Jan-00 to 00-Jan-00 </v>
      </c>
      <c r="O83" s="281"/>
      <c r="P83" s="72"/>
      <c r="Q83" s="337" t="s">
        <v>34</v>
      </c>
      <c r="R83" s="72"/>
      <c r="S83" s="72"/>
      <c r="T83" s="337" t="s">
        <v>354</v>
      </c>
      <c r="U83" s="72"/>
      <c r="V83" s="72"/>
      <c r="W83" s="72"/>
      <c r="X83" s="72"/>
      <c r="Y83" s="72"/>
      <c r="Z83" s="72"/>
      <c r="AA83" s="72"/>
      <c r="AB83" s="72"/>
      <c r="AC83" s="72"/>
      <c r="AD83" s="72"/>
      <c r="AE83" s="72"/>
      <c r="AF83" s="72"/>
      <c r="AG83" s="72"/>
      <c r="AH83" s="72"/>
      <c r="AI83" s="72"/>
      <c r="AJ83" s="72"/>
    </row>
    <row r="84" spans="1:36" ht="15" customHeight="1" x14ac:dyDescent="0.25">
      <c r="A84" t="str">
        <f t="shared" si="0"/>
        <v/>
      </c>
      <c r="B84">
        <f t="shared" si="2"/>
        <v>36</v>
      </c>
      <c r="C84" s="267"/>
      <c r="D84" s="242" t="str">
        <f>IF('Journal prep'!A41=" "," ",'Journal prep'!A41)</f>
        <v xml:space="preserve"> </v>
      </c>
      <c r="E84" s="243" t="str">
        <f>IF('Journal prep'!B41=" "," ",'Journal prep'!B41)</f>
        <v xml:space="preserve"> </v>
      </c>
      <c r="F84" s="243" t="str">
        <f t="shared" si="3"/>
        <v>99999</v>
      </c>
      <c r="G84" s="244"/>
      <c r="H84" s="245" t="str">
        <f>IF('Journal prep'!C41=" "," ",'Journal prep'!C41)</f>
        <v>99999-999</v>
      </c>
      <c r="I84" s="244"/>
      <c r="J84" s="246" t="str">
        <f>IF('Journal prep'!E41=" "," ",'Journal prep'!E41)</f>
        <v xml:space="preserve"> </v>
      </c>
      <c r="K84" s="231" t="str">
        <f>IF('Journal prep'!D41=" "," ",'Journal prep'!D41)</f>
        <v xml:space="preserve"> </v>
      </c>
      <c r="L84" s="221">
        <f>IF('Journal prep'!K41=" "," ",'Journal prep'!K41)</f>
        <v>0</v>
      </c>
      <c r="M84" s="222">
        <f t="shared" si="4"/>
        <v>0</v>
      </c>
      <c r="N84" s="223" t="str">
        <f>CONCATENATE("IMPREST: Cash Spent by ",$N$34," ",TEXT(Cash!$H$2,"dd-mmm-yy")," to ",TEXT(Cash!$J$2,"dd-mmm-yy")," ", Cash!D41)</f>
        <v xml:space="preserve">IMPREST: Cash Spent by CAMHS Phoenix School 00-Jan-00 to 00-Jan-00 </v>
      </c>
      <c r="O84" s="281"/>
      <c r="P84" s="72"/>
      <c r="Q84" s="337" t="s">
        <v>34</v>
      </c>
      <c r="R84" s="72"/>
      <c r="S84" s="72"/>
      <c r="T84" s="337" t="s">
        <v>354</v>
      </c>
      <c r="U84" s="72"/>
      <c r="V84" s="72"/>
      <c r="W84" s="72"/>
      <c r="X84" s="72"/>
      <c r="Y84" s="72"/>
      <c r="Z84" s="72"/>
      <c r="AA84" s="72"/>
      <c r="AB84" s="72"/>
      <c r="AC84" s="72"/>
      <c r="AD84" s="72"/>
      <c r="AE84" s="72"/>
      <c r="AF84" s="72"/>
      <c r="AG84" s="72"/>
      <c r="AH84" s="72"/>
      <c r="AI84" s="72"/>
      <c r="AJ84" s="72"/>
    </row>
    <row r="85" spans="1:36" ht="15" customHeight="1" x14ac:dyDescent="0.25">
      <c r="A85" t="str">
        <f t="shared" si="0"/>
        <v/>
      </c>
      <c r="B85">
        <f t="shared" si="2"/>
        <v>37</v>
      </c>
      <c r="C85" s="267"/>
      <c r="D85" s="242" t="str">
        <f>IF('Journal prep'!A42=" "," ",'Journal prep'!A42)</f>
        <v xml:space="preserve"> </v>
      </c>
      <c r="E85" s="243" t="str">
        <f>IF('Journal prep'!B42=" "," ",'Journal prep'!B42)</f>
        <v xml:space="preserve"> </v>
      </c>
      <c r="F85" s="243" t="str">
        <f t="shared" si="3"/>
        <v>99999</v>
      </c>
      <c r="G85" s="244"/>
      <c r="H85" s="245" t="str">
        <f>IF('Journal prep'!C42=" "," ",'Journal prep'!C42)</f>
        <v>99999-999</v>
      </c>
      <c r="I85" s="244"/>
      <c r="J85" s="246" t="str">
        <f>IF('Journal prep'!E42=" "," ",'Journal prep'!E42)</f>
        <v xml:space="preserve"> </v>
      </c>
      <c r="K85" s="231" t="str">
        <f>IF('Journal prep'!D42=" "," ",'Journal prep'!D42)</f>
        <v xml:space="preserve"> </v>
      </c>
      <c r="L85" s="221">
        <f>IF('Journal prep'!K42=" "," ",'Journal prep'!K42)</f>
        <v>0</v>
      </c>
      <c r="M85" s="222">
        <f t="shared" si="4"/>
        <v>0</v>
      </c>
      <c r="N85" s="223" t="str">
        <f>CONCATENATE("IMPREST: Cash Spent by ",$N$34," ",TEXT(Cash!$H$2,"dd-mmm-yy")," to ",TEXT(Cash!$J$2,"dd-mmm-yy")," ", Cash!D42)</f>
        <v xml:space="preserve">IMPREST: Cash Spent by CAMHS Phoenix School 00-Jan-00 to 00-Jan-00 </v>
      </c>
      <c r="O85" s="281"/>
      <c r="P85" s="72"/>
      <c r="Q85" s="337" t="s">
        <v>34</v>
      </c>
      <c r="R85" s="72"/>
      <c r="S85" s="72"/>
      <c r="T85" s="337" t="s">
        <v>354</v>
      </c>
      <c r="U85" s="72"/>
      <c r="V85" s="72"/>
      <c r="W85" s="72"/>
      <c r="X85" s="72"/>
      <c r="Y85" s="72"/>
      <c r="Z85" s="72"/>
      <c r="AA85" s="72"/>
      <c r="AB85" s="72"/>
      <c r="AC85" s="72"/>
      <c r="AD85" s="72"/>
      <c r="AE85" s="72"/>
      <c r="AF85" s="72"/>
      <c r="AG85" s="72"/>
      <c r="AH85" s="72"/>
      <c r="AI85" s="72"/>
      <c r="AJ85" s="72"/>
    </row>
    <row r="86" spans="1:36" ht="15" customHeight="1" x14ac:dyDescent="0.25">
      <c r="A86" t="str">
        <f t="shared" si="0"/>
        <v/>
      </c>
      <c r="B86">
        <f t="shared" si="2"/>
        <v>38</v>
      </c>
      <c r="C86" s="267"/>
      <c r="D86" s="242" t="str">
        <f>IF('Journal prep'!A43=" "," ",'Journal prep'!A43)</f>
        <v xml:space="preserve"> </v>
      </c>
      <c r="E86" s="243" t="str">
        <f>IF('Journal prep'!B43=" "," ",'Journal prep'!B43)</f>
        <v xml:space="preserve"> </v>
      </c>
      <c r="F86" s="243" t="str">
        <f t="shared" si="3"/>
        <v>99999</v>
      </c>
      <c r="G86" s="244"/>
      <c r="H86" s="245" t="str">
        <f>IF('Journal prep'!C43=" "," ",'Journal prep'!C43)</f>
        <v>99999-999</v>
      </c>
      <c r="I86" s="244"/>
      <c r="J86" s="246" t="str">
        <f>IF('Journal prep'!E43=" "," ",'Journal prep'!E43)</f>
        <v xml:space="preserve"> </v>
      </c>
      <c r="K86" s="231" t="str">
        <f>IF('Journal prep'!D43=" "," ",'Journal prep'!D43)</f>
        <v xml:space="preserve"> </v>
      </c>
      <c r="L86" s="221">
        <f>IF('Journal prep'!K43=" "," ",'Journal prep'!K43)</f>
        <v>0</v>
      </c>
      <c r="M86" s="222">
        <f t="shared" si="4"/>
        <v>0</v>
      </c>
      <c r="N86" s="223" t="str">
        <f>CONCATENATE("IMPREST: Cash Spent by ",$N$34," ",TEXT(Cash!$H$2,"dd-mmm-yy")," to ",TEXT(Cash!$J$2,"dd-mmm-yy")," ", Cash!D43)</f>
        <v xml:space="preserve">IMPREST: Cash Spent by CAMHS Phoenix School 00-Jan-00 to 00-Jan-00 </v>
      </c>
      <c r="O86" s="281"/>
      <c r="P86" s="72"/>
      <c r="Q86" s="337" t="s">
        <v>34</v>
      </c>
      <c r="R86" s="72"/>
      <c r="S86" s="72"/>
      <c r="T86" s="337" t="s">
        <v>354</v>
      </c>
      <c r="U86" s="72"/>
      <c r="V86" s="72"/>
      <c r="W86" s="72"/>
      <c r="X86" s="72"/>
      <c r="Y86" s="72"/>
      <c r="Z86" s="72"/>
      <c r="AA86" s="72"/>
      <c r="AB86" s="72"/>
      <c r="AC86" s="72"/>
      <c r="AD86" s="72"/>
      <c r="AE86" s="72"/>
      <c r="AF86" s="72"/>
      <c r="AG86" s="72"/>
      <c r="AH86" s="72"/>
      <c r="AI86" s="72"/>
      <c r="AJ86" s="72"/>
    </row>
    <row r="87" spans="1:36" ht="15" customHeight="1" x14ac:dyDescent="0.25">
      <c r="A87" t="str">
        <f t="shared" si="0"/>
        <v/>
      </c>
      <c r="B87">
        <f t="shared" si="2"/>
        <v>39</v>
      </c>
      <c r="C87" s="267"/>
      <c r="D87" s="242" t="str">
        <f>IF('Journal prep'!A44=" "," ",'Journal prep'!A44)</f>
        <v xml:space="preserve"> </v>
      </c>
      <c r="E87" s="243" t="str">
        <f>IF('Journal prep'!B44=" "," ",'Journal prep'!B44)</f>
        <v xml:space="preserve"> </v>
      </c>
      <c r="F87" s="243" t="str">
        <f t="shared" si="3"/>
        <v>99999</v>
      </c>
      <c r="G87" s="244"/>
      <c r="H87" s="245" t="str">
        <f>IF('Journal prep'!C44=" "," ",'Journal prep'!C44)</f>
        <v>99999-999</v>
      </c>
      <c r="I87" s="244"/>
      <c r="J87" s="246" t="str">
        <f>IF('Journal prep'!E44=" "," ",'Journal prep'!E44)</f>
        <v xml:space="preserve"> </v>
      </c>
      <c r="K87" s="231" t="str">
        <f>IF('Journal prep'!D44=" "," ",'Journal prep'!D44)</f>
        <v xml:space="preserve"> </v>
      </c>
      <c r="L87" s="221">
        <f>IF('Journal prep'!K44=" "," ",'Journal prep'!K44)</f>
        <v>0</v>
      </c>
      <c r="M87" s="222">
        <f t="shared" si="4"/>
        <v>0</v>
      </c>
      <c r="N87" s="223" t="str">
        <f>CONCATENATE("IMPREST: Cash Spent by ",$N$34," ",TEXT(Cash!$H$2,"dd-mmm-yy")," to ",TEXT(Cash!$J$2,"dd-mmm-yy")," ", Cash!D44)</f>
        <v xml:space="preserve">IMPREST: Cash Spent by CAMHS Phoenix School 00-Jan-00 to 00-Jan-00 </v>
      </c>
      <c r="O87" s="281"/>
      <c r="P87" s="72"/>
      <c r="Q87" s="337" t="s">
        <v>34</v>
      </c>
      <c r="R87" s="72"/>
      <c r="S87" s="72"/>
      <c r="T87" s="337" t="s">
        <v>354</v>
      </c>
      <c r="U87" s="72"/>
      <c r="V87" s="72"/>
      <c r="W87" s="72"/>
      <c r="X87" s="72"/>
      <c r="Y87" s="72"/>
      <c r="Z87" s="72"/>
      <c r="AA87" s="72"/>
      <c r="AB87" s="72"/>
      <c r="AC87" s="72"/>
      <c r="AD87" s="72"/>
      <c r="AE87" s="72"/>
      <c r="AF87" s="72"/>
      <c r="AG87" s="72"/>
      <c r="AH87" s="72"/>
      <c r="AI87" s="72"/>
      <c r="AJ87" s="72"/>
    </row>
    <row r="88" spans="1:36" ht="15" customHeight="1" x14ac:dyDescent="0.25">
      <c r="A88" t="str">
        <f t="shared" si="0"/>
        <v/>
      </c>
      <c r="B88">
        <f t="shared" si="2"/>
        <v>40</v>
      </c>
      <c r="C88" s="267"/>
      <c r="D88" s="242" t="str">
        <f>IF('Journal prep'!A45=" "," ",'Journal prep'!A45)</f>
        <v xml:space="preserve"> </v>
      </c>
      <c r="E88" s="243" t="str">
        <f>IF('Journal prep'!B45=" "," ",'Journal prep'!B45)</f>
        <v xml:space="preserve"> </v>
      </c>
      <c r="F88" s="243" t="str">
        <f t="shared" si="3"/>
        <v>99999</v>
      </c>
      <c r="G88" s="244"/>
      <c r="H88" s="245" t="str">
        <f>IF('Journal prep'!C45=" "," ",'Journal prep'!C45)</f>
        <v>99999-999</v>
      </c>
      <c r="I88" s="244"/>
      <c r="J88" s="246" t="str">
        <f>IF('Journal prep'!E45=" "," ",'Journal prep'!E45)</f>
        <v xml:space="preserve"> </v>
      </c>
      <c r="K88" s="231" t="str">
        <f>IF('Journal prep'!D45=" "," ",'Journal prep'!D45)</f>
        <v xml:space="preserve"> </v>
      </c>
      <c r="L88" s="221">
        <f>IF('Journal prep'!K45=" "," ",'Journal prep'!K45)</f>
        <v>0</v>
      </c>
      <c r="M88" s="222">
        <f t="shared" si="4"/>
        <v>0</v>
      </c>
      <c r="N88" s="223" t="str">
        <f>CONCATENATE("IMPREST: Cash Spent by ",$N$34," ",TEXT(Cash!$H$2,"dd-mmm-yy")," to ",TEXT(Cash!$J$2,"dd-mmm-yy")," ", Cash!D45)</f>
        <v xml:space="preserve">IMPREST: Cash Spent by CAMHS Phoenix School 00-Jan-00 to 00-Jan-00 </v>
      </c>
      <c r="O88" s="281"/>
      <c r="P88" s="72"/>
      <c r="Q88" s="337" t="s">
        <v>34</v>
      </c>
      <c r="R88" s="72"/>
      <c r="S88" s="72"/>
      <c r="T88" s="337" t="s">
        <v>354</v>
      </c>
      <c r="U88" s="72"/>
      <c r="V88" s="72"/>
      <c r="W88" s="72"/>
      <c r="X88" s="72"/>
      <c r="Y88" s="72"/>
      <c r="Z88" s="72"/>
      <c r="AA88" s="72"/>
      <c r="AB88" s="72"/>
      <c r="AC88" s="72"/>
      <c r="AD88" s="72"/>
      <c r="AE88" s="72"/>
      <c r="AF88" s="72"/>
      <c r="AG88" s="72"/>
      <c r="AH88" s="72"/>
      <c r="AI88" s="72"/>
      <c r="AJ88" s="72"/>
    </row>
    <row r="89" spans="1:36" ht="15" customHeight="1" x14ac:dyDescent="0.25">
      <c r="A89" t="str">
        <f t="shared" si="0"/>
        <v/>
      </c>
      <c r="B89">
        <f t="shared" si="2"/>
        <v>41</v>
      </c>
      <c r="C89" s="267"/>
      <c r="D89" s="242" t="str">
        <f>IF('Journal prep'!A46=" "," ",'Journal prep'!A46)</f>
        <v xml:space="preserve"> </v>
      </c>
      <c r="E89" s="243" t="str">
        <f>IF('Journal prep'!B46=" "," ",'Journal prep'!B46)</f>
        <v xml:space="preserve"> </v>
      </c>
      <c r="F89" s="243" t="str">
        <f t="shared" si="3"/>
        <v>99999</v>
      </c>
      <c r="G89" s="244"/>
      <c r="H89" s="245" t="str">
        <f>IF('Journal prep'!C46=" "," ",'Journal prep'!C46)</f>
        <v>99999-999</v>
      </c>
      <c r="I89" s="244"/>
      <c r="J89" s="246" t="str">
        <f>IF('Journal prep'!E46=" "," ",'Journal prep'!E46)</f>
        <v xml:space="preserve"> </v>
      </c>
      <c r="K89" s="231" t="str">
        <f>IF('Journal prep'!D46=" "," ",'Journal prep'!D46)</f>
        <v xml:space="preserve"> </v>
      </c>
      <c r="L89" s="221">
        <f>IF('Journal prep'!K46=" "," ",'Journal prep'!K46)</f>
        <v>0</v>
      </c>
      <c r="M89" s="222">
        <f t="shared" si="4"/>
        <v>0</v>
      </c>
      <c r="N89" s="223" t="str">
        <f>CONCATENATE("IMPREST: Cash Spent by ",$N$34," ",TEXT(Cash!$H$2,"dd-mmm-yy")," to ",TEXT(Cash!$J$2,"dd-mmm-yy")," ", Cash!D46)</f>
        <v xml:space="preserve">IMPREST: Cash Spent by CAMHS Phoenix School 00-Jan-00 to 00-Jan-00 </v>
      </c>
      <c r="O89" s="281"/>
      <c r="P89" s="72"/>
      <c r="Q89" s="337" t="s">
        <v>34</v>
      </c>
      <c r="R89" s="72"/>
      <c r="S89" s="72"/>
      <c r="T89" s="337" t="s">
        <v>354</v>
      </c>
      <c r="U89" s="72"/>
      <c r="V89" s="72"/>
      <c r="W89" s="72"/>
      <c r="X89" s="72"/>
      <c r="Y89" s="72"/>
      <c r="Z89" s="72"/>
      <c r="AA89" s="72"/>
      <c r="AB89" s="72"/>
      <c r="AC89" s="72"/>
      <c r="AD89" s="72"/>
      <c r="AE89" s="72"/>
      <c r="AF89" s="72"/>
      <c r="AG89" s="72"/>
      <c r="AH89" s="72"/>
      <c r="AI89" s="72"/>
      <c r="AJ89" s="72"/>
    </row>
    <row r="90" spans="1:36" ht="15" customHeight="1" x14ac:dyDescent="0.25">
      <c r="A90" t="str">
        <f t="shared" si="0"/>
        <v/>
      </c>
      <c r="B90">
        <f t="shared" si="2"/>
        <v>42</v>
      </c>
      <c r="C90" s="267"/>
      <c r="D90" s="242" t="str">
        <f>IF('Journal prep'!A47=" "," ",'Journal prep'!A47)</f>
        <v xml:space="preserve"> </v>
      </c>
      <c r="E90" s="243" t="str">
        <f>IF('Journal prep'!B47=" "," ",'Journal prep'!B47)</f>
        <v xml:space="preserve"> </v>
      </c>
      <c r="F90" s="243" t="str">
        <f t="shared" si="3"/>
        <v>99999</v>
      </c>
      <c r="G90" s="244"/>
      <c r="H90" s="245" t="str">
        <f>IF('Journal prep'!C47=" "," ",'Journal prep'!C47)</f>
        <v>99999-999</v>
      </c>
      <c r="I90" s="244"/>
      <c r="J90" s="246" t="str">
        <f>IF('Journal prep'!E47=" "," ",'Journal prep'!E47)</f>
        <v xml:space="preserve"> </v>
      </c>
      <c r="K90" s="231" t="str">
        <f>IF('Journal prep'!D47=" "," ",'Journal prep'!D47)</f>
        <v xml:space="preserve"> </v>
      </c>
      <c r="L90" s="221">
        <f>IF('Journal prep'!K47=" "," ",'Journal prep'!K47)</f>
        <v>0</v>
      </c>
      <c r="M90" s="222">
        <f t="shared" si="4"/>
        <v>0</v>
      </c>
      <c r="N90" s="223" t="str">
        <f>CONCATENATE("IMPREST: Cash Spent by ",$N$34," ",TEXT(Cash!$H$2,"dd-mmm-yy")," to ",TEXT(Cash!$J$2,"dd-mmm-yy")," ", Cash!D47)</f>
        <v xml:space="preserve">IMPREST: Cash Spent by CAMHS Phoenix School 00-Jan-00 to 00-Jan-00 </v>
      </c>
      <c r="O90" s="281"/>
      <c r="P90" s="72"/>
      <c r="Q90" s="337" t="s">
        <v>34</v>
      </c>
      <c r="R90" s="72"/>
      <c r="S90" s="72"/>
      <c r="T90" s="337" t="s">
        <v>354</v>
      </c>
      <c r="U90" s="72"/>
      <c r="V90" s="72"/>
      <c r="W90" s="72"/>
      <c r="X90" s="72"/>
      <c r="Y90" s="72"/>
      <c r="Z90" s="72"/>
      <c r="AA90" s="72"/>
      <c r="AB90" s="72"/>
      <c r="AC90" s="72"/>
      <c r="AD90" s="72"/>
      <c r="AE90" s="72"/>
      <c r="AF90" s="72"/>
      <c r="AG90" s="72"/>
      <c r="AH90" s="72"/>
      <c r="AI90" s="72"/>
      <c r="AJ90" s="72"/>
    </row>
    <row r="91" spans="1:36" ht="15" customHeight="1" x14ac:dyDescent="0.25">
      <c r="A91" t="str">
        <f t="shared" si="0"/>
        <v/>
      </c>
      <c r="B91">
        <f t="shared" si="2"/>
        <v>43</v>
      </c>
      <c r="C91" s="267"/>
      <c r="D91" s="242" t="str">
        <f>IF('Journal prep'!A48=" "," ",'Journal prep'!A48)</f>
        <v xml:space="preserve"> </v>
      </c>
      <c r="E91" s="243" t="str">
        <f>IF('Journal prep'!B48=" "," ",'Journal prep'!B48)</f>
        <v xml:space="preserve"> </v>
      </c>
      <c r="F91" s="243" t="str">
        <f t="shared" si="3"/>
        <v>99999</v>
      </c>
      <c r="G91" s="244"/>
      <c r="H91" s="245" t="str">
        <f>IF('Journal prep'!C48=" "," ",'Journal prep'!C48)</f>
        <v>99999-999</v>
      </c>
      <c r="I91" s="244"/>
      <c r="J91" s="246" t="str">
        <f>IF('Journal prep'!E48=" "," ",'Journal prep'!E48)</f>
        <v xml:space="preserve"> </v>
      </c>
      <c r="K91" s="231" t="str">
        <f>IF('Journal prep'!D48=" "," ",'Journal prep'!D48)</f>
        <v xml:space="preserve"> </v>
      </c>
      <c r="L91" s="221">
        <f>IF('Journal prep'!K48=" "," ",'Journal prep'!K48)</f>
        <v>0</v>
      </c>
      <c r="M91" s="222">
        <f t="shared" si="4"/>
        <v>0</v>
      </c>
      <c r="N91" s="223" t="str">
        <f>CONCATENATE("IMPREST: Cash Spent by ",$N$34," ",TEXT(Cash!$H$2,"dd-mmm-yy")," to ",TEXT(Cash!$J$2,"dd-mmm-yy")," ", Cash!D48)</f>
        <v xml:space="preserve">IMPREST: Cash Spent by CAMHS Phoenix School 00-Jan-00 to 00-Jan-00 </v>
      </c>
      <c r="O91" s="281"/>
      <c r="P91" s="72"/>
      <c r="Q91" s="337" t="s">
        <v>34</v>
      </c>
      <c r="R91" s="72"/>
      <c r="S91" s="72"/>
      <c r="T91" s="337" t="s">
        <v>354</v>
      </c>
      <c r="U91" s="72"/>
      <c r="V91" s="72"/>
      <c r="W91" s="72"/>
      <c r="X91" s="72"/>
      <c r="Y91" s="72"/>
      <c r="Z91" s="72"/>
      <c r="AA91" s="72"/>
      <c r="AB91" s="72"/>
      <c r="AC91" s="72"/>
      <c r="AD91" s="72"/>
      <c r="AE91" s="72"/>
      <c r="AF91" s="72"/>
      <c r="AG91" s="72"/>
      <c r="AH91" s="72"/>
      <c r="AI91" s="72"/>
      <c r="AJ91" s="72"/>
    </row>
    <row r="92" spans="1:36" ht="15" customHeight="1" x14ac:dyDescent="0.25">
      <c r="A92" t="str">
        <f t="shared" si="0"/>
        <v/>
      </c>
      <c r="B92">
        <f t="shared" si="2"/>
        <v>44</v>
      </c>
      <c r="C92" s="267"/>
      <c r="D92" s="242" t="str">
        <f>IF('Journal prep'!A49=" "," ",'Journal prep'!A49)</f>
        <v xml:space="preserve"> </v>
      </c>
      <c r="E92" s="243" t="str">
        <f>IF('Journal prep'!B49=" "," ",'Journal prep'!B49)</f>
        <v xml:space="preserve"> </v>
      </c>
      <c r="F92" s="243" t="str">
        <f t="shared" si="3"/>
        <v>99999</v>
      </c>
      <c r="G92" s="244"/>
      <c r="H92" s="245" t="str">
        <f>IF('Journal prep'!C49=" "," ",'Journal prep'!C49)</f>
        <v>99999-999</v>
      </c>
      <c r="I92" s="244"/>
      <c r="J92" s="246" t="str">
        <f>IF('Journal prep'!E49=" "," ",'Journal prep'!E49)</f>
        <v xml:space="preserve"> </v>
      </c>
      <c r="K92" s="231" t="str">
        <f>IF('Journal prep'!D49=" "," ",'Journal prep'!D49)</f>
        <v xml:space="preserve"> </v>
      </c>
      <c r="L92" s="221">
        <f>IF('Journal prep'!K49=" "," ",'Journal prep'!K49)</f>
        <v>0</v>
      </c>
      <c r="M92" s="222">
        <f t="shared" si="4"/>
        <v>0</v>
      </c>
      <c r="N92" s="223" t="str">
        <f>CONCATENATE("IMPREST: Cash Spent by ",$N$34," ",TEXT(Cash!$H$2,"dd-mmm-yy")," to ",TEXT(Cash!$J$2,"dd-mmm-yy")," ", Cash!D49)</f>
        <v xml:space="preserve">IMPREST: Cash Spent by CAMHS Phoenix School 00-Jan-00 to 00-Jan-00 </v>
      </c>
      <c r="O92" s="281"/>
      <c r="P92" s="72"/>
      <c r="Q92" s="337" t="s">
        <v>34</v>
      </c>
      <c r="R92" s="72"/>
      <c r="S92" s="72"/>
      <c r="T92" s="337" t="s">
        <v>354</v>
      </c>
      <c r="U92" s="72"/>
      <c r="V92" s="72"/>
      <c r="W92" s="72"/>
      <c r="X92" s="72"/>
      <c r="Y92" s="72"/>
      <c r="Z92" s="72"/>
      <c r="AA92" s="72"/>
      <c r="AB92" s="72"/>
      <c r="AC92" s="72"/>
      <c r="AD92" s="72"/>
      <c r="AE92" s="72"/>
      <c r="AF92" s="72"/>
      <c r="AG92" s="72"/>
      <c r="AH92" s="72"/>
      <c r="AI92" s="72"/>
      <c r="AJ92" s="72"/>
    </row>
    <row r="93" spans="1:36" ht="15" customHeight="1" x14ac:dyDescent="0.25">
      <c r="A93" t="str">
        <f t="shared" si="0"/>
        <v/>
      </c>
      <c r="B93">
        <f t="shared" si="2"/>
        <v>45</v>
      </c>
      <c r="C93" s="267"/>
      <c r="D93" s="242" t="str">
        <f>IF('Journal prep'!A50=" "," ",'Journal prep'!A50)</f>
        <v xml:space="preserve"> </v>
      </c>
      <c r="E93" s="243" t="str">
        <f>IF('Journal prep'!B50=" "," ",'Journal prep'!B50)</f>
        <v xml:space="preserve"> </v>
      </c>
      <c r="F93" s="243" t="str">
        <f t="shared" si="3"/>
        <v>99999</v>
      </c>
      <c r="G93" s="244"/>
      <c r="H93" s="245" t="str">
        <f>IF('Journal prep'!C50=" "," ",'Journal prep'!C50)</f>
        <v>99999-999</v>
      </c>
      <c r="I93" s="244"/>
      <c r="J93" s="246" t="str">
        <f>IF('Journal prep'!E50=" "," ",'Journal prep'!E50)</f>
        <v xml:space="preserve"> </v>
      </c>
      <c r="K93" s="231" t="str">
        <f>IF('Journal prep'!D50=" "," ",'Journal prep'!D50)</f>
        <v xml:space="preserve"> </v>
      </c>
      <c r="L93" s="221">
        <f>IF('Journal prep'!K50=" "," ",'Journal prep'!K50)</f>
        <v>0</v>
      </c>
      <c r="M93" s="222">
        <f t="shared" si="4"/>
        <v>0</v>
      </c>
      <c r="N93" s="223" t="str">
        <f>CONCATENATE("IMPREST: Cash Spent by ",$N$34," ",TEXT(Cash!$H$2,"dd-mmm-yy")," to ",TEXT(Cash!$J$2,"dd-mmm-yy")," ", Cash!D50)</f>
        <v xml:space="preserve">IMPREST: Cash Spent by CAMHS Phoenix School 00-Jan-00 to 00-Jan-00 </v>
      </c>
      <c r="O93" s="281"/>
      <c r="P93" s="72"/>
      <c r="Q93" s="337" t="s">
        <v>34</v>
      </c>
      <c r="R93" s="72"/>
      <c r="S93" s="72"/>
      <c r="T93" s="337" t="s">
        <v>354</v>
      </c>
      <c r="U93" s="72"/>
      <c r="V93" s="72"/>
      <c r="W93" s="72"/>
      <c r="X93" s="72"/>
      <c r="Y93" s="72"/>
      <c r="Z93" s="72"/>
      <c r="AA93" s="72"/>
      <c r="AB93" s="72"/>
      <c r="AC93" s="72"/>
      <c r="AD93" s="72"/>
      <c r="AE93" s="72"/>
      <c r="AF93" s="72"/>
      <c r="AG93" s="72"/>
      <c r="AH93" s="72"/>
      <c r="AI93" s="72"/>
      <c r="AJ93" s="72"/>
    </row>
    <row r="94" spans="1:36" ht="15" customHeight="1" x14ac:dyDescent="0.25">
      <c r="A94" t="str">
        <f t="shared" si="0"/>
        <v/>
      </c>
      <c r="B94">
        <f t="shared" si="2"/>
        <v>46</v>
      </c>
      <c r="C94" s="267"/>
      <c r="D94" s="242" t="str">
        <f>IF('Journal prep'!A51=" "," ",'Journal prep'!A51)</f>
        <v xml:space="preserve"> </v>
      </c>
      <c r="E94" s="243" t="str">
        <f>IF('Journal prep'!B51=" "," ",'Journal prep'!B51)</f>
        <v xml:space="preserve"> </v>
      </c>
      <c r="F94" s="243" t="str">
        <f t="shared" si="3"/>
        <v>99999</v>
      </c>
      <c r="G94" s="244"/>
      <c r="H94" s="245" t="str">
        <f>IF('Journal prep'!C51=" "," ",'Journal prep'!C51)</f>
        <v>99999-999</v>
      </c>
      <c r="I94" s="244"/>
      <c r="J94" s="246" t="str">
        <f>IF('Journal prep'!E51=" "," ",'Journal prep'!E51)</f>
        <v xml:space="preserve"> </v>
      </c>
      <c r="K94" s="231" t="str">
        <f>IF('Journal prep'!D51=" "," ",'Journal prep'!D51)</f>
        <v xml:space="preserve"> </v>
      </c>
      <c r="L94" s="221">
        <f>IF('Journal prep'!K51=" "," ",'Journal prep'!K51)</f>
        <v>0</v>
      </c>
      <c r="M94" s="222">
        <f t="shared" si="4"/>
        <v>0</v>
      </c>
      <c r="N94" s="223" t="str">
        <f>CONCATENATE("IMPREST: Cash Spent by ",$N$34," ",TEXT(Cash!$H$2,"dd-mmm-yy")," to ",TEXT(Cash!$J$2,"dd-mmm-yy")," ", Cash!D51)</f>
        <v xml:space="preserve">IMPREST: Cash Spent by CAMHS Phoenix School 00-Jan-00 to 00-Jan-00 </v>
      </c>
      <c r="O94" s="281"/>
      <c r="P94" s="72"/>
      <c r="Q94" s="337" t="s">
        <v>34</v>
      </c>
      <c r="R94" s="72"/>
      <c r="S94" s="72"/>
      <c r="T94" s="337" t="s">
        <v>354</v>
      </c>
      <c r="U94" s="72"/>
      <c r="V94" s="72"/>
      <c r="W94" s="72"/>
      <c r="X94" s="72"/>
      <c r="Y94" s="72"/>
      <c r="Z94" s="72"/>
      <c r="AA94" s="72"/>
      <c r="AB94" s="72"/>
      <c r="AC94" s="72"/>
      <c r="AD94" s="72"/>
      <c r="AE94" s="72"/>
      <c r="AF94" s="72"/>
      <c r="AG94" s="72"/>
      <c r="AH94" s="72"/>
      <c r="AI94" s="72"/>
      <c r="AJ94" s="72"/>
    </row>
    <row r="95" spans="1:36" ht="15" customHeight="1" x14ac:dyDescent="0.25">
      <c r="A95" t="str">
        <f t="shared" si="0"/>
        <v/>
      </c>
      <c r="B95">
        <f t="shared" si="2"/>
        <v>47</v>
      </c>
      <c r="C95" s="267"/>
      <c r="D95" s="242" t="str">
        <f>IF('Journal prep'!A52=" "," ",'Journal prep'!A52)</f>
        <v xml:space="preserve"> </v>
      </c>
      <c r="E95" s="243" t="str">
        <f>IF('Journal prep'!B52=" "," ",'Journal prep'!B52)</f>
        <v xml:space="preserve"> </v>
      </c>
      <c r="F95" s="243" t="str">
        <f t="shared" si="3"/>
        <v>99999</v>
      </c>
      <c r="G95" s="244"/>
      <c r="H95" s="245" t="str">
        <f>IF('Journal prep'!C52=" "," ",'Journal prep'!C52)</f>
        <v>99999-999</v>
      </c>
      <c r="I95" s="244"/>
      <c r="J95" s="246" t="str">
        <f>IF('Journal prep'!E52=" "," ",'Journal prep'!E52)</f>
        <v xml:space="preserve"> </v>
      </c>
      <c r="K95" s="231" t="str">
        <f>IF('Journal prep'!D52=" "," ",'Journal prep'!D52)</f>
        <v xml:space="preserve"> </v>
      </c>
      <c r="L95" s="221">
        <f>IF('Journal prep'!K52=" "," ",'Journal prep'!K52)</f>
        <v>0</v>
      </c>
      <c r="M95" s="222">
        <f t="shared" si="4"/>
        <v>0</v>
      </c>
      <c r="N95" s="223" t="str">
        <f>CONCATENATE("IMPREST: Cash Spent by ",$N$34," ",TEXT(Cash!$H$2,"dd-mmm-yy")," to ",TEXT(Cash!$J$2,"dd-mmm-yy")," ", Cash!D52)</f>
        <v xml:space="preserve">IMPREST: Cash Spent by CAMHS Phoenix School 00-Jan-00 to 00-Jan-00 </v>
      </c>
      <c r="O95" s="281"/>
      <c r="P95" s="72"/>
      <c r="Q95" s="337" t="s">
        <v>34</v>
      </c>
      <c r="R95" s="72"/>
      <c r="S95" s="72"/>
      <c r="T95" s="337" t="s">
        <v>354</v>
      </c>
      <c r="U95" s="72"/>
      <c r="V95" s="72"/>
      <c r="W95" s="72"/>
      <c r="X95" s="72"/>
      <c r="Y95" s="72"/>
      <c r="Z95" s="72"/>
      <c r="AA95" s="72"/>
      <c r="AB95" s="72"/>
      <c r="AC95" s="72"/>
      <c r="AD95" s="72"/>
      <c r="AE95" s="72"/>
      <c r="AF95" s="72"/>
      <c r="AG95" s="72"/>
      <c r="AH95" s="72"/>
      <c r="AI95" s="72"/>
      <c r="AJ95" s="72"/>
    </row>
    <row r="96" spans="1:36" ht="15" customHeight="1" x14ac:dyDescent="0.25">
      <c r="A96" t="str">
        <f t="shared" si="0"/>
        <v/>
      </c>
      <c r="B96">
        <f t="shared" si="2"/>
        <v>48</v>
      </c>
      <c r="C96" s="267"/>
      <c r="D96" s="242" t="str">
        <f>IF('Journal prep'!A53=" "," ",'Journal prep'!A53)</f>
        <v xml:space="preserve"> </v>
      </c>
      <c r="E96" s="243" t="str">
        <f>IF('Journal prep'!B53=" "," ",'Journal prep'!B53)</f>
        <v xml:space="preserve"> </v>
      </c>
      <c r="F96" s="243" t="str">
        <f t="shared" si="3"/>
        <v>99999</v>
      </c>
      <c r="G96" s="244"/>
      <c r="H96" s="245" t="str">
        <f>IF('Journal prep'!C53=" "," ",'Journal prep'!C53)</f>
        <v>99999-999</v>
      </c>
      <c r="I96" s="244"/>
      <c r="J96" s="246" t="str">
        <f>IF('Journal prep'!E53=" "," ",'Journal prep'!E53)</f>
        <v xml:space="preserve"> </v>
      </c>
      <c r="K96" s="231" t="str">
        <f>IF('Journal prep'!D53=" "," ",'Journal prep'!D53)</f>
        <v xml:space="preserve"> </v>
      </c>
      <c r="L96" s="221">
        <f>IF('Journal prep'!K53=" "," ",'Journal prep'!K53)</f>
        <v>0</v>
      </c>
      <c r="M96" s="222">
        <f t="shared" si="4"/>
        <v>0</v>
      </c>
      <c r="N96" s="223" t="str">
        <f>CONCATENATE("IMPREST: Cash Spent by ",$N$34," ",TEXT(Cash!$H$2,"dd-mmm-yy")," to ",TEXT(Cash!$J$2,"dd-mmm-yy")," ", Cash!D53)</f>
        <v xml:space="preserve">IMPREST: Cash Spent by CAMHS Phoenix School 00-Jan-00 to 00-Jan-00 </v>
      </c>
      <c r="O96" s="281"/>
      <c r="P96" s="72"/>
      <c r="Q96" s="337" t="s">
        <v>34</v>
      </c>
      <c r="R96" s="72"/>
      <c r="S96" s="72"/>
      <c r="T96" s="337" t="s">
        <v>354</v>
      </c>
      <c r="U96" s="72"/>
      <c r="V96" s="72"/>
      <c r="W96" s="72"/>
      <c r="X96" s="72"/>
      <c r="Y96" s="72"/>
      <c r="Z96" s="72"/>
      <c r="AA96" s="72"/>
      <c r="AB96" s="72"/>
      <c r="AC96" s="72"/>
      <c r="AD96" s="72"/>
      <c r="AE96" s="72"/>
      <c r="AF96" s="72"/>
      <c r="AG96" s="72"/>
      <c r="AH96" s="72"/>
      <c r="AI96" s="72"/>
      <c r="AJ96" s="72"/>
    </row>
    <row r="97" spans="1:36" ht="15" customHeight="1" x14ac:dyDescent="0.25">
      <c r="A97" t="str">
        <f t="shared" si="0"/>
        <v/>
      </c>
      <c r="B97">
        <f t="shared" si="2"/>
        <v>49</v>
      </c>
      <c r="C97" s="267"/>
      <c r="D97" s="242" t="str">
        <f>IF('Journal prep'!A54=" "," ",'Journal prep'!A54)</f>
        <v xml:space="preserve"> </v>
      </c>
      <c r="E97" s="243" t="str">
        <f>IF('Journal prep'!B54=" "," ",'Journal prep'!B54)</f>
        <v xml:space="preserve"> </v>
      </c>
      <c r="F97" s="243" t="str">
        <f t="shared" si="3"/>
        <v>99999</v>
      </c>
      <c r="G97" s="244"/>
      <c r="H97" s="245" t="str">
        <f>IF('Journal prep'!C54=" "," ",'Journal prep'!C54)</f>
        <v>99999-999</v>
      </c>
      <c r="I97" s="244"/>
      <c r="J97" s="246" t="str">
        <f>IF('Journal prep'!E54=" "," ",'Journal prep'!E54)</f>
        <v xml:space="preserve"> </v>
      </c>
      <c r="K97" s="231" t="str">
        <f>IF('Journal prep'!D54=" "," ",'Journal prep'!D54)</f>
        <v xml:space="preserve"> </v>
      </c>
      <c r="L97" s="221">
        <f>IF('Journal prep'!K54=" "," ",'Journal prep'!K54)</f>
        <v>0</v>
      </c>
      <c r="M97" s="222">
        <f t="shared" si="4"/>
        <v>0</v>
      </c>
      <c r="N97" s="223" t="str">
        <f>CONCATENATE("IMPREST: Cash Spent by ",$N$34," ",TEXT(Cash!$H$2,"dd-mmm-yy")," to ",TEXT(Cash!$J$2,"dd-mmm-yy")," ", Cash!D54)</f>
        <v xml:space="preserve">IMPREST: Cash Spent by CAMHS Phoenix School 00-Jan-00 to 00-Jan-00 </v>
      </c>
      <c r="O97" s="281"/>
      <c r="P97" s="72"/>
      <c r="Q97" s="337" t="s">
        <v>34</v>
      </c>
      <c r="R97" s="72"/>
      <c r="S97" s="72"/>
      <c r="T97" s="337" t="s">
        <v>354</v>
      </c>
      <c r="U97" s="72"/>
      <c r="V97" s="72"/>
      <c r="W97" s="72"/>
      <c r="X97" s="72"/>
      <c r="Y97" s="72"/>
      <c r="Z97" s="72"/>
      <c r="AA97" s="72"/>
      <c r="AB97" s="72"/>
      <c r="AC97" s="72"/>
      <c r="AD97" s="72"/>
      <c r="AE97" s="72"/>
      <c r="AF97" s="72"/>
      <c r="AG97" s="72"/>
      <c r="AH97" s="72"/>
      <c r="AI97" s="72"/>
      <c r="AJ97" s="72"/>
    </row>
    <row r="98" spans="1:36" ht="15" customHeight="1" x14ac:dyDescent="0.25">
      <c r="A98" t="str">
        <f t="shared" si="0"/>
        <v/>
      </c>
      <c r="B98">
        <f t="shared" si="2"/>
        <v>50</v>
      </c>
      <c r="C98" s="267"/>
      <c r="D98" s="242" t="str">
        <f>IF('Journal prep'!A55=" "," ",'Journal prep'!A55)</f>
        <v xml:space="preserve"> </v>
      </c>
      <c r="E98" s="243" t="str">
        <f>IF('Journal prep'!B55=" "," ",'Journal prep'!B55)</f>
        <v xml:space="preserve"> </v>
      </c>
      <c r="F98" s="243" t="str">
        <f t="shared" si="3"/>
        <v>99999</v>
      </c>
      <c r="G98" s="244"/>
      <c r="H98" s="245" t="str">
        <f>IF('Journal prep'!C55=" "," ",'Journal prep'!C55)</f>
        <v>99999-999</v>
      </c>
      <c r="I98" s="244"/>
      <c r="J98" s="246" t="str">
        <f>IF('Journal prep'!E55=" "," ",'Journal prep'!E55)</f>
        <v xml:space="preserve"> </v>
      </c>
      <c r="K98" s="231" t="str">
        <f>IF('Journal prep'!D55=" "," ",'Journal prep'!D55)</f>
        <v xml:space="preserve"> </v>
      </c>
      <c r="L98" s="221">
        <f>IF('Journal prep'!K55=" "," ",'Journal prep'!K55)</f>
        <v>0</v>
      </c>
      <c r="M98" s="222">
        <f t="shared" si="4"/>
        <v>0</v>
      </c>
      <c r="N98" s="223" t="str">
        <f>CONCATENATE("IMPREST: Cash Spent by ",$N$34," ",TEXT(Cash!$H$2,"dd-mmm-yy")," to ",TEXT(Cash!$J$2,"dd-mmm-yy")," ", Cash!D55)</f>
        <v xml:space="preserve">IMPREST: Cash Spent by CAMHS Phoenix School 00-Jan-00 to 00-Jan-00 </v>
      </c>
      <c r="O98" s="281"/>
      <c r="P98" s="72"/>
      <c r="Q98" s="337" t="s">
        <v>34</v>
      </c>
      <c r="R98" s="72"/>
      <c r="S98" s="72"/>
      <c r="T98" s="337" t="s">
        <v>354</v>
      </c>
      <c r="U98" s="72"/>
      <c r="V98" s="72"/>
      <c r="W98" s="72"/>
      <c r="X98" s="72"/>
      <c r="Y98" s="72"/>
      <c r="Z98" s="72"/>
      <c r="AA98" s="72"/>
      <c r="AB98" s="72"/>
      <c r="AC98" s="72"/>
      <c r="AD98" s="72"/>
      <c r="AE98" s="72"/>
      <c r="AF98" s="72"/>
      <c r="AG98" s="72"/>
      <c r="AH98" s="72"/>
      <c r="AI98" s="72"/>
      <c r="AJ98" s="72"/>
    </row>
    <row r="99" spans="1:36" ht="15" customHeight="1" x14ac:dyDescent="0.25">
      <c r="A99" t="str">
        <f t="shared" si="0"/>
        <v/>
      </c>
      <c r="B99">
        <f t="shared" si="2"/>
        <v>51</v>
      </c>
      <c r="C99" s="267"/>
      <c r="D99" s="242" t="str">
        <f>IF('Journal prep'!A56=" "," ",'Journal prep'!A56)</f>
        <v xml:space="preserve"> </v>
      </c>
      <c r="E99" s="243" t="str">
        <f>IF('Journal prep'!B56=" "," ",'Journal prep'!B56)</f>
        <v xml:space="preserve"> </v>
      </c>
      <c r="F99" s="243" t="str">
        <f t="shared" si="3"/>
        <v>99999</v>
      </c>
      <c r="G99" s="244"/>
      <c r="H99" s="245" t="str">
        <f>IF('Journal prep'!C56=" "," ",'Journal prep'!C56)</f>
        <v>99999-999</v>
      </c>
      <c r="I99" s="244"/>
      <c r="J99" s="246" t="str">
        <f>IF('Journal prep'!E56=" "," ",'Journal prep'!E56)</f>
        <v xml:space="preserve"> </v>
      </c>
      <c r="K99" s="231" t="str">
        <f>IF('Journal prep'!D56=" "," ",'Journal prep'!D56)</f>
        <v xml:space="preserve"> </v>
      </c>
      <c r="L99" s="221">
        <f>IF('Journal prep'!K56=" "," ",'Journal prep'!K56)</f>
        <v>0</v>
      </c>
      <c r="M99" s="222">
        <f t="shared" si="4"/>
        <v>0</v>
      </c>
      <c r="N99" s="223" t="str">
        <f>CONCATENATE("IMPREST: Cash Spent by ",$N$34," ",TEXT(Cash!$H$2,"dd-mmm-yy")," to ",TEXT(Cash!$J$2,"dd-mmm-yy")," ", Cash!D56)</f>
        <v xml:space="preserve">IMPREST: Cash Spent by CAMHS Phoenix School 00-Jan-00 to 00-Jan-00 </v>
      </c>
      <c r="O99" s="281"/>
      <c r="P99" s="72"/>
      <c r="Q99" s="337" t="s">
        <v>34</v>
      </c>
      <c r="R99" s="72"/>
      <c r="S99" s="72"/>
      <c r="T99" s="337" t="s">
        <v>354</v>
      </c>
      <c r="U99" s="72"/>
      <c r="V99" s="72"/>
      <c r="W99" s="72"/>
      <c r="X99" s="72"/>
      <c r="Y99" s="72"/>
      <c r="Z99" s="72"/>
      <c r="AA99" s="72"/>
      <c r="AB99" s="72"/>
      <c r="AC99" s="72"/>
      <c r="AD99" s="72"/>
      <c r="AE99" s="72"/>
      <c r="AF99" s="72"/>
      <c r="AG99" s="72"/>
      <c r="AH99" s="72"/>
      <c r="AI99" s="72"/>
      <c r="AJ99" s="72"/>
    </row>
    <row r="100" spans="1:36" ht="15" customHeight="1" x14ac:dyDescent="0.25">
      <c r="A100" t="str">
        <f t="shared" si="0"/>
        <v/>
      </c>
      <c r="B100">
        <f t="shared" si="2"/>
        <v>52</v>
      </c>
      <c r="C100" s="267"/>
      <c r="D100" s="242" t="str">
        <f>IF('Journal prep'!A57=" "," ",'Journal prep'!A57)</f>
        <v xml:space="preserve"> </v>
      </c>
      <c r="E100" s="243" t="str">
        <f>IF('Journal prep'!B57=" "," ",'Journal prep'!B57)</f>
        <v xml:space="preserve"> </v>
      </c>
      <c r="F100" s="243" t="str">
        <f t="shared" si="3"/>
        <v>99999</v>
      </c>
      <c r="G100" s="244"/>
      <c r="H100" s="245" t="str">
        <f>IF('Journal prep'!C57=" "," ",'Journal prep'!C57)</f>
        <v>99999-999</v>
      </c>
      <c r="I100" s="244"/>
      <c r="J100" s="246" t="str">
        <f>IF('Journal prep'!E57=" "," ",'Journal prep'!E57)</f>
        <v xml:space="preserve"> </v>
      </c>
      <c r="K100" s="231" t="str">
        <f>IF('Journal prep'!D57=" "," ",'Journal prep'!D57)</f>
        <v xml:space="preserve"> </v>
      </c>
      <c r="L100" s="221">
        <f>IF('Journal prep'!K57=" "," ",'Journal prep'!K57)</f>
        <v>0</v>
      </c>
      <c r="M100" s="222">
        <f t="shared" si="4"/>
        <v>0</v>
      </c>
      <c r="N100" s="223" t="str">
        <f>CONCATENATE("IMPREST: Cash Spent by ",$N$34," ",TEXT(Cash!$H$2,"dd-mmm-yy")," to ",TEXT(Cash!$J$2,"dd-mmm-yy")," ", Cash!D57)</f>
        <v xml:space="preserve">IMPREST: Cash Spent by CAMHS Phoenix School 00-Jan-00 to 00-Jan-00 </v>
      </c>
      <c r="O100" s="281"/>
      <c r="P100" s="72"/>
      <c r="Q100" s="337" t="s">
        <v>34</v>
      </c>
      <c r="R100" s="72"/>
      <c r="S100" s="72"/>
      <c r="T100" s="337" t="s">
        <v>354</v>
      </c>
      <c r="U100" s="72"/>
      <c r="V100" s="72"/>
      <c r="W100" s="72"/>
      <c r="X100" s="72"/>
      <c r="Y100" s="72"/>
      <c r="Z100" s="72"/>
      <c r="AA100" s="72"/>
      <c r="AB100" s="72"/>
      <c r="AC100" s="72"/>
      <c r="AD100" s="72"/>
      <c r="AE100" s="72"/>
      <c r="AF100" s="72"/>
      <c r="AG100" s="72"/>
      <c r="AH100" s="72"/>
      <c r="AI100" s="72"/>
      <c r="AJ100" s="72"/>
    </row>
    <row r="101" spans="1:36" ht="15" customHeight="1" x14ac:dyDescent="0.25">
      <c r="A101" t="str">
        <f t="shared" si="0"/>
        <v/>
      </c>
      <c r="B101">
        <f t="shared" si="2"/>
        <v>53</v>
      </c>
      <c r="C101" s="267"/>
      <c r="D101" s="242" t="str">
        <f>IF('Journal prep'!A58=" "," ",'Journal prep'!A58)</f>
        <v xml:space="preserve"> </v>
      </c>
      <c r="E101" s="243" t="str">
        <f>IF('Journal prep'!B58=" "," ",'Journal prep'!B58)</f>
        <v xml:space="preserve"> </v>
      </c>
      <c r="F101" s="243" t="str">
        <f t="shared" si="3"/>
        <v>99999</v>
      </c>
      <c r="G101" s="244"/>
      <c r="H101" s="245" t="str">
        <f>IF('Journal prep'!C58=" "," ",'Journal prep'!C58)</f>
        <v>99999-999</v>
      </c>
      <c r="I101" s="244"/>
      <c r="J101" s="246" t="str">
        <f>IF('Journal prep'!E58=" "," ",'Journal prep'!E58)</f>
        <v xml:space="preserve"> </v>
      </c>
      <c r="K101" s="231" t="str">
        <f>IF('Journal prep'!D58=" "," ",'Journal prep'!D58)</f>
        <v xml:space="preserve"> </v>
      </c>
      <c r="L101" s="221">
        <f>IF('Journal prep'!K58=" "," ",'Journal prep'!K58)</f>
        <v>0</v>
      </c>
      <c r="M101" s="222">
        <f t="shared" si="4"/>
        <v>0</v>
      </c>
      <c r="N101" s="223" t="str">
        <f>CONCATENATE("IMPREST: Cash Spent by ",$N$34," ",TEXT(Cash!$H$2,"dd-mmm-yy")," to ",TEXT(Cash!$J$2,"dd-mmm-yy")," ", Cash!D58)</f>
        <v xml:space="preserve">IMPREST: Cash Spent by CAMHS Phoenix School 00-Jan-00 to 00-Jan-00 </v>
      </c>
      <c r="O101" s="281"/>
      <c r="P101" s="72"/>
      <c r="Q101" s="337" t="s">
        <v>34</v>
      </c>
      <c r="R101" s="72"/>
      <c r="S101" s="72"/>
      <c r="T101" s="337" t="s">
        <v>354</v>
      </c>
      <c r="U101" s="72"/>
      <c r="V101" s="72"/>
      <c r="W101" s="72"/>
      <c r="X101" s="72"/>
      <c r="Y101" s="72"/>
      <c r="Z101" s="72"/>
      <c r="AA101" s="72"/>
      <c r="AB101" s="72"/>
      <c r="AC101" s="72"/>
      <c r="AD101" s="72"/>
      <c r="AE101" s="72"/>
      <c r="AF101" s="72"/>
      <c r="AG101" s="72"/>
      <c r="AH101" s="72"/>
      <c r="AI101" s="72"/>
      <c r="AJ101" s="72"/>
    </row>
    <row r="102" spans="1:36" ht="15" customHeight="1" x14ac:dyDescent="0.25">
      <c r="A102" t="str">
        <f t="shared" si="0"/>
        <v/>
      </c>
      <c r="B102">
        <f t="shared" si="2"/>
        <v>54</v>
      </c>
      <c r="C102" s="267"/>
      <c r="D102" s="242" t="str">
        <f>IF('Journal prep'!A59=" "," ",'Journal prep'!A59)</f>
        <v xml:space="preserve"> </v>
      </c>
      <c r="E102" s="243" t="str">
        <f>IF('Journal prep'!B59=" "," ",'Journal prep'!B59)</f>
        <v xml:space="preserve"> </v>
      </c>
      <c r="F102" s="243" t="str">
        <f t="shared" si="3"/>
        <v>99999</v>
      </c>
      <c r="G102" s="244"/>
      <c r="H102" s="245" t="str">
        <f>IF('Journal prep'!C59=" "," ",'Journal prep'!C59)</f>
        <v>99999-999</v>
      </c>
      <c r="I102" s="244"/>
      <c r="J102" s="246" t="str">
        <f>IF('Journal prep'!E59=" "," ",'Journal prep'!E59)</f>
        <v xml:space="preserve"> </v>
      </c>
      <c r="K102" s="231" t="str">
        <f>IF('Journal prep'!D59=" "," ",'Journal prep'!D59)</f>
        <v xml:space="preserve"> </v>
      </c>
      <c r="L102" s="221">
        <f>IF('Journal prep'!K59=" "," ",'Journal prep'!K59)</f>
        <v>0</v>
      </c>
      <c r="M102" s="222">
        <f t="shared" si="4"/>
        <v>0</v>
      </c>
      <c r="N102" s="223" t="str">
        <f>CONCATENATE("IMPREST: Cash Spent by ",$N$34," ",TEXT(Cash!$H$2,"dd-mmm-yy")," to ",TEXT(Cash!$J$2,"dd-mmm-yy")," ", Cash!D59)</f>
        <v xml:space="preserve">IMPREST: Cash Spent by CAMHS Phoenix School 00-Jan-00 to 00-Jan-00 </v>
      </c>
      <c r="O102" s="281"/>
      <c r="P102" s="72"/>
      <c r="Q102" s="337" t="s">
        <v>34</v>
      </c>
      <c r="R102" s="72"/>
      <c r="S102" s="72"/>
      <c r="T102" s="337" t="s">
        <v>354</v>
      </c>
      <c r="U102" s="72"/>
      <c r="V102" s="72"/>
      <c r="W102" s="72"/>
      <c r="X102" s="72"/>
      <c r="Y102" s="72"/>
      <c r="Z102" s="72"/>
      <c r="AA102" s="72"/>
      <c r="AB102" s="72"/>
      <c r="AC102" s="72"/>
      <c r="AD102" s="72"/>
      <c r="AE102" s="72"/>
      <c r="AF102" s="72"/>
      <c r="AG102" s="72"/>
      <c r="AH102" s="72"/>
      <c r="AI102" s="72"/>
      <c r="AJ102" s="72"/>
    </row>
    <row r="103" spans="1:36" ht="15" customHeight="1" x14ac:dyDescent="0.25">
      <c r="A103" t="str">
        <f t="shared" si="0"/>
        <v/>
      </c>
      <c r="B103">
        <f t="shared" si="2"/>
        <v>55</v>
      </c>
      <c r="C103" s="267"/>
      <c r="D103" s="242" t="str">
        <f>IF('Journal prep'!A60=" "," ",'Journal prep'!A60)</f>
        <v xml:space="preserve"> </v>
      </c>
      <c r="E103" s="243" t="str">
        <f>IF('Journal prep'!B60=" "," ",'Journal prep'!B60)</f>
        <v xml:space="preserve"> </v>
      </c>
      <c r="F103" s="243" t="str">
        <f t="shared" si="3"/>
        <v>99999</v>
      </c>
      <c r="G103" s="244"/>
      <c r="H103" s="245" t="str">
        <f>IF('Journal prep'!C60=" "," ",'Journal prep'!C60)</f>
        <v>99999-999</v>
      </c>
      <c r="I103" s="244"/>
      <c r="J103" s="246" t="str">
        <f>IF('Journal prep'!E60=" "," ",'Journal prep'!E60)</f>
        <v xml:space="preserve"> </v>
      </c>
      <c r="K103" s="231" t="str">
        <f>IF('Journal prep'!D60=" "," ",'Journal prep'!D60)</f>
        <v xml:space="preserve"> </v>
      </c>
      <c r="L103" s="221">
        <f>IF('Journal prep'!K60=" "," ",'Journal prep'!K60)</f>
        <v>0</v>
      </c>
      <c r="M103" s="222">
        <f t="shared" si="4"/>
        <v>0</v>
      </c>
      <c r="N103" s="223" t="str">
        <f>CONCATENATE("IMPREST: Cash Spent by ",$N$34," ",TEXT(Cash!$H$2,"dd-mmm-yy")," to ",TEXT(Cash!$J$2,"dd-mmm-yy")," ", Cash!D60)</f>
        <v xml:space="preserve">IMPREST: Cash Spent by CAMHS Phoenix School 00-Jan-00 to 00-Jan-00 </v>
      </c>
      <c r="O103" s="281"/>
      <c r="P103" s="72"/>
      <c r="Q103" s="337" t="s">
        <v>34</v>
      </c>
      <c r="R103" s="72"/>
      <c r="S103" s="72"/>
      <c r="T103" s="337" t="s">
        <v>354</v>
      </c>
      <c r="U103" s="72"/>
      <c r="V103" s="72"/>
      <c r="W103" s="72"/>
      <c r="X103" s="72"/>
      <c r="Y103" s="72"/>
      <c r="Z103" s="72"/>
      <c r="AA103" s="72"/>
      <c r="AB103" s="72"/>
      <c r="AC103" s="72"/>
      <c r="AD103" s="72"/>
      <c r="AE103" s="72"/>
      <c r="AF103" s="72"/>
      <c r="AG103" s="72"/>
      <c r="AH103" s="72"/>
      <c r="AI103" s="72"/>
      <c r="AJ103" s="72"/>
    </row>
    <row r="104" spans="1:36" ht="15" customHeight="1" x14ac:dyDescent="0.25">
      <c r="A104" t="str">
        <f t="shared" si="0"/>
        <v/>
      </c>
      <c r="B104">
        <f t="shared" si="2"/>
        <v>56</v>
      </c>
      <c r="C104" s="267"/>
      <c r="D104" s="242" t="str">
        <f>IF('Journal prep'!A61=" "," ",'Journal prep'!A61)</f>
        <v xml:space="preserve"> </v>
      </c>
      <c r="E104" s="243" t="str">
        <f>IF('Journal prep'!B61=" "," ",'Journal prep'!B61)</f>
        <v xml:space="preserve"> </v>
      </c>
      <c r="F104" s="243" t="str">
        <f t="shared" si="3"/>
        <v>99999</v>
      </c>
      <c r="G104" s="244"/>
      <c r="H104" s="245" t="str">
        <f>IF('Journal prep'!C61=" "," ",'Journal prep'!C61)</f>
        <v>99999-999</v>
      </c>
      <c r="I104" s="244"/>
      <c r="J104" s="246" t="str">
        <f>IF('Journal prep'!E61=" "," ",'Journal prep'!E61)</f>
        <v xml:space="preserve"> </v>
      </c>
      <c r="K104" s="231" t="str">
        <f>IF('Journal prep'!D61=" "," ",'Journal prep'!D61)</f>
        <v xml:space="preserve"> </v>
      </c>
      <c r="L104" s="221">
        <f>IF('Journal prep'!K61=" "," ",'Journal prep'!K61)</f>
        <v>0</v>
      </c>
      <c r="M104" s="222">
        <f t="shared" si="4"/>
        <v>0</v>
      </c>
      <c r="N104" s="223" t="str">
        <f>CONCATENATE("IMPREST: Cash Spent by ",$N$34," ",TEXT(Cash!$H$2,"dd-mmm-yy")," to ",TEXT(Cash!$J$2,"dd-mmm-yy")," ", Cash!D61)</f>
        <v xml:space="preserve">IMPREST: Cash Spent by CAMHS Phoenix School 00-Jan-00 to 00-Jan-00 </v>
      </c>
      <c r="O104" s="281"/>
      <c r="P104" s="72"/>
      <c r="Q104" s="337" t="s">
        <v>34</v>
      </c>
      <c r="R104" s="72"/>
      <c r="S104" s="72"/>
      <c r="T104" s="337" t="s">
        <v>354</v>
      </c>
      <c r="U104" s="72"/>
      <c r="V104" s="72"/>
      <c r="W104" s="72"/>
      <c r="X104" s="72"/>
      <c r="Y104" s="72"/>
      <c r="Z104" s="72"/>
      <c r="AA104" s="72"/>
      <c r="AB104" s="72"/>
      <c r="AC104" s="72"/>
      <c r="AD104" s="72"/>
      <c r="AE104" s="72"/>
      <c r="AF104" s="72"/>
      <c r="AG104" s="72"/>
      <c r="AH104" s="72"/>
      <c r="AI104" s="72"/>
      <c r="AJ104" s="72"/>
    </row>
    <row r="105" spans="1:36" ht="15" customHeight="1" x14ac:dyDescent="0.25">
      <c r="A105" t="str">
        <f t="shared" si="0"/>
        <v/>
      </c>
      <c r="B105">
        <f t="shared" si="2"/>
        <v>57</v>
      </c>
      <c r="C105" s="267"/>
      <c r="D105" s="242" t="str">
        <f>IF('Journal prep'!A62=" "," ",'Journal prep'!A62)</f>
        <v xml:space="preserve"> </v>
      </c>
      <c r="E105" s="243" t="str">
        <f>IF('Journal prep'!B62=" "," ",'Journal prep'!B62)</f>
        <v xml:space="preserve"> </v>
      </c>
      <c r="F105" s="243" t="str">
        <f t="shared" si="3"/>
        <v>99999</v>
      </c>
      <c r="G105" s="244"/>
      <c r="H105" s="245" t="str">
        <f>IF('Journal prep'!C62=" "," ",'Journal prep'!C62)</f>
        <v>99999-999</v>
      </c>
      <c r="I105" s="244"/>
      <c r="J105" s="246" t="str">
        <f>IF('Journal prep'!E62=" "," ",'Journal prep'!E62)</f>
        <v xml:space="preserve"> </v>
      </c>
      <c r="K105" s="231" t="str">
        <f>IF('Journal prep'!D62=" "," ",'Journal prep'!D62)</f>
        <v xml:space="preserve"> </v>
      </c>
      <c r="L105" s="221">
        <f>IF('Journal prep'!K62=" "," ",'Journal prep'!K62)</f>
        <v>0</v>
      </c>
      <c r="M105" s="222">
        <f t="shared" si="4"/>
        <v>0</v>
      </c>
      <c r="N105" s="223" t="str">
        <f>CONCATENATE("IMPREST: Cash Spent by ",$N$34," ",TEXT(Cash!$H$2,"dd-mmm-yy")," to ",TEXT(Cash!$J$2,"dd-mmm-yy")," ", Cash!D62)</f>
        <v xml:space="preserve">IMPREST: Cash Spent by CAMHS Phoenix School 00-Jan-00 to 00-Jan-00 </v>
      </c>
      <c r="O105" s="281"/>
      <c r="P105" s="72"/>
      <c r="Q105" s="337" t="s">
        <v>34</v>
      </c>
      <c r="R105" s="72"/>
      <c r="S105" s="72"/>
      <c r="T105" s="337" t="s">
        <v>354</v>
      </c>
      <c r="U105" s="72"/>
      <c r="V105" s="72"/>
      <c r="W105" s="72"/>
      <c r="X105" s="72"/>
      <c r="Y105" s="72"/>
      <c r="Z105" s="72"/>
      <c r="AA105" s="72"/>
      <c r="AB105" s="72"/>
      <c r="AC105" s="72"/>
      <c r="AD105" s="72"/>
      <c r="AE105" s="72"/>
      <c r="AF105" s="72"/>
      <c r="AG105" s="72"/>
      <c r="AH105" s="72"/>
      <c r="AI105" s="72"/>
      <c r="AJ105" s="72"/>
    </row>
    <row r="106" spans="1:36" ht="15" customHeight="1" x14ac:dyDescent="0.25">
      <c r="A106" t="str">
        <f t="shared" si="0"/>
        <v/>
      </c>
      <c r="B106">
        <f t="shared" si="2"/>
        <v>58</v>
      </c>
      <c r="C106" s="267"/>
      <c r="D106" s="242" t="str">
        <f>IF('Journal prep'!A63=" "," ",'Journal prep'!A63)</f>
        <v xml:space="preserve"> </v>
      </c>
      <c r="E106" s="243" t="str">
        <f>IF('Journal prep'!B63=" "," ",'Journal prep'!B63)</f>
        <v xml:space="preserve"> </v>
      </c>
      <c r="F106" s="243" t="str">
        <f t="shared" si="3"/>
        <v>99999</v>
      </c>
      <c r="G106" s="244"/>
      <c r="H106" s="245" t="str">
        <f>IF('Journal prep'!C63=" "," ",'Journal prep'!C63)</f>
        <v>99999-999</v>
      </c>
      <c r="I106" s="244"/>
      <c r="J106" s="246" t="str">
        <f>IF('Journal prep'!E63=" "," ",'Journal prep'!E63)</f>
        <v xml:space="preserve"> </v>
      </c>
      <c r="K106" s="231" t="str">
        <f>IF('Journal prep'!D63=" "," ",'Journal prep'!D63)</f>
        <v xml:space="preserve"> </v>
      </c>
      <c r="L106" s="221">
        <f>IF('Journal prep'!K63=" "," ",'Journal prep'!K63)</f>
        <v>0</v>
      </c>
      <c r="M106" s="222">
        <f t="shared" si="4"/>
        <v>0</v>
      </c>
      <c r="N106" s="223" t="str">
        <f>CONCATENATE("IMPREST: Cash Spent by ",$N$34," ",TEXT(Cash!$H$2,"dd-mmm-yy")," to ",TEXT(Cash!$J$2,"dd-mmm-yy")," ", Cash!D63)</f>
        <v xml:space="preserve">IMPREST: Cash Spent by CAMHS Phoenix School 00-Jan-00 to 00-Jan-00 </v>
      </c>
      <c r="O106" s="281"/>
      <c r="P106" s="72"/>
      <c r="Q106" s="337" t="s">
        <v>34</v>
      </c>
      <c r="R106" s="72"/>
      <c r="S106" s="72"/>
      <c r="T106" s="337" t="s">
        <v>354</v>
      </c>
      <c r="U106" s="72"/>
      <c r="V106" s="72"/>
      <c r="W106" s="72"/>
      <c r="X106" s="72"/>
      <c r="Y106" s="72"/>
      <c r="Z106" s="72"/>
      <c r="AA106" s="72"/>
      <c r="AB106" s="72"/>
      <c r="AC106" s="72"/>
      <c r="AD106" s="72"/>
      <c r="AE106" s="72"/>
      <c r="AF106" s="72"/>
      <c r="AG106" s="72"/>
      <c r="AH106" s="72"/>
      <c r="AI106" s="72"/>
      <c r="AJ106" s="72"/>
    </row>
    <row r="107" spans="1:36" ht="15" customHeight="1" x14ac:dyDescent="0.25">
      <c r="A107" t="str">
        <f t="shared" si="0"/>
        <v/>
      </c>
      <c r="B107">
        <f t="shared" si="2"/>
        <v>59</v>
      </c>
      <c r="C107" s="267"/>
      <c r="D107" s="242" t="str">
        <f>IF('Journal prep'!A64=" "," ",'Journal prep'!A64)</f>
        <v xml:space="preserve"> </v>
      </c>
      <c r="E107" s="243" t="str">
        <f>IF('Journal prep'!B64=" "," ",'Journal prep'!B64)</f>
        <v xml:space="preserve"> </v>
      </c>
      <c r="F107" s="243" t="str">
        <f t="shared" si="3"/>
        <v>99999</v>
      </c>
      <c r="G107" s="244"/>
      <c r="H107" s="245" t="str">
        <f>IF('Journal prep'!C64=" "," ",'Journal prep'!C64)</f>
        <v>99999-999</v>
      </c>
      <c r="I107" s="244"/>
      <c r="J107" s="246" t="str">
        <f>IF('Journal prep'!E64=" "," ",'Journal prep'!E64)</f>
        <v xml:space="preserve"> </v>
      </c>
      <c r="K107" s="231" t="str">
        <f>IF('Journal prep'!D64=" "," ",'Journal prep'!D64)</f>
        <v xml:space="preserve"> </v>
      </c>
      <c r="L107" s="221">
        <f>IF('Journal prep'!K64=" "," ",'Journal prep'!K64)</f>
        <v>0</v>
      </c>
      <c r="M107" s="222">
        <f t="shared" si="4"/>
        <v>0</v>
      </c>
      <c r="N107" s="223" t="str">
        <f>CONCATENATE("IMPREST: Cash Spent by ",$N$34," ",TEXT(Cash!$H$2,"dd-mmm-yy")," to ",TEXT(Cash!$J$2,"dd-mmm-yy")," ", Cash!D64)</f>
        <v xml:space="preserve">IMPREST: Cash Spent by CAMHS Phoenix School 00-Jan-00 to 00-Jan-00 </v>
      </c>
      <c r="O107" s="281"/>
      <c r="P107" s="72"/>
      <c r="Q107" s="337" t="s">
        <v>34</v>
      </c>
      <c r="R107" s="72"/>
      <c r="S107" s="72"/>
      <c r="T107" s="337" t="s">
        <v>354</v>
      </c>
      <c r="U107" s="72"/>
      <c r="V107" s="72"/>
      <c r="W107" s="72"/>
      <c r="X107" s="72"/>
      <c r="Y107" s="72"/>
      <c r="Z107" s="72"/>
      <c r="AA107" s="72"/>
      <c r="AB107" s="72"/>
      <c r="AC107" s="72"/>
      <c r="AD107" s="72"/>
      <c r="AE107" s="72"/>
      <c r="AF107" s="72"/>
      <c r="AG107" s="72"/>
      <c r="AH107" s="72"/>
      <c r="AI107" s="72"/>
      <c r="AJ107" s="72"/>
    </row>
    <row r="108" spans="1:36" ht="15" customHeight="1" x14ac:dyDescent="0.25">
      <c r="A108" t="str">
        <f t="shared" si="0"/>
        <v/>
      </c>
      <c r="B108">
        <f t="shared" si="2"/>
        <v>60</v>
      </c>
      <c r="C108" s="267"/>
      <c r="D108" s="242" t="str">
        <f>IF('Journal prep'!A65=" "," ",'Journal prep'!A65)</f>
        <v xml:space="preserve"> </v>
      </c>
      <c r="E108" s="243" t="str">
        <f>IF('Journal prep'!B65=" "," ",'Journal prep'!B65)</f>
        <v xml:space="preserve"> </v>
      </c>
      <c r="F108" s="243" t="str">
        <f t="shared" si="3"/>
        <v>99999</v>
      </c>
      <c r="G108" s="244"/>
      <c r="H108" s="245" t="str">
        <f>IF('Journal prep'!C65=" "," ",'Journal prep'!C65)</f>
        <v>99999-999</v>
      </c>
      <c r="I108" s="244"/>
      <c r="J108" s="246" t="str">
        <f>IF('Journal prep'!E65=" "," ",'Journal prep'!E65)</f>
        <v xml:space="preserve"> </v>
      </c>
      <c r="K108" s="231" t="str">
        <f>IF('Journal prep'!D65=" "," ",'Journal prep'!D65)</f>
        <v xml:space="preserve"> </v>
      </c>
      <c r="L108" s="221">
        <f>IF('Journal prep'!K65=" "," ",'Journal prep'!K65)</f>
        <v>0</v>
      </c>
      <c r="M108" s="222">
        <f t="shared" si="4"/>
        <v>0</v>
      </c>
      <c r="N108" s="223" t="str">
        <f>CONCATENATE("IMPREST: Cash Spent by ",$N$34," ",TEXT(Cash!$H$2,"dd-mmm-yy")," to ",TEXT(Cash!$J$2,"dd-mmm-yy")," ", Cash!D65)</f>
        <v xml:space="preserve">IMPREST: Cash Spent by CAMHS Phoenix School 00-Jan-00 to 00-Jan-00 </v>
      </c>
      <c r="O108" s="281"/>
      <c r="P108" s="72"/>
      <c r="Q108" s="337" t="s">
        <v>34</v>
      </c>
      <c r="R108" s="72"/>
      <c r="S108" s="72"/>
      <c r="T108" s="337" t="s">
        <v>354</v>
      </c>
      <c r="U108" s="72"/>
      <c r="V108" s="72"/>
      <c r="W108" s="72"/>
      <c r="X108" s="72"/>
      <c r="Y108" s="72"/>
      <c r="Z108" s="72"/>
      <c r="AA108" s="72"/>
      <c r="AB108" s="72"/>
      <c r="AC108" s="72"/>
      <c r="AD108" s="72"/>
      <c r="AE108" s="72"/>
      <c r="AF108" s="72"/>
      <c r="AG108" s="72"/>
      <c r="AH108" s="72"/>
      <c r="AI108" s="72"/>
      <c r="AJ108" s="72"/>
    </row>
    <row r="109" spans="1:36" ht="15" customHeight="1" x14ac:dyDescent="0.25">
      <c r="A109" t="str">
        <f t="shared" si="0"/>
        <v/>
      </c>
      <c r="B109">
        <f t="shared" si="2"/>
        <v>61</v>
      </c>
      <c r="C109" s="267"/>
      <c r="D109" s="242" t="str">
        <f>IF('Journal prep'!A66=" "," ",'Journal prep'!A66)</f>
        <v xml:space="preserve"> </v>
      </c>
      <c r="E109" s="243" t="str">
        <f>IF('Journal prep'!B66=" "," ",'Journal prep'!B66)</f>
        <v xml:space="preserve"> </v>
      </c>
      <c r="F109" s="243" t="str">
        <f t="shared" si="3"/>
        <v>99999</v>
      </c>
      <c r="G109" s="244"/>
      <c r="H109" s="245" t="str">
        <f>IF('Journal prep'!C66=" "," ",'Journal prep'!C66)</f>
        <v>99999-999</v>
      </c>
      <c r="I109" s="244"/>
      <c r="J109" s="246" t="str">
        <f>IF('Journal prep'!E66=" "," ",'Journal prep'!E66)</f>
        <v xml:space="preserve"> </v>
      </c>
      <c r="K109" s="231" t="str">
        <f>IF('Journal prep'!D66=" "," ",'Journal prep'!D66)</f>
        <v xml:space="preserve"> </v>
      </c>
      <c r="L109" s="221">
        <f>IF('Journal prep'!K66=" "," ",'Journal prep'!K66)</f>
        <v>0</v>
      </c>
      <c r="M109" s="222">
        <f t="shared" si="4"/>
        <v>0</v>
      </c>
      <c r="N109" s="223" t="str">
        <f>CONCATENATE("IMPREST: Cash Spent by ",$N$34," ",TEXT(Cash!$H$2,"dd-mmm-yy")," to ",TEXT(Cash!$J$2,"dd-mmm-yy")," ", Cash!D66)</f>
        <v xml:space="preserve">IMPREST: Cash Spent by CAMHS Phoenix School 00-Jan-00 to 00-Jan-00 </v>
      </c>
      <c r="O109" s="281"/>
      <c r="P109" s="72"/>
      <c r="Q109" s="337" t="s">
        <v>34</v>
      </c>
      <c r="R109" s="72"/>
      <c r="S109" s="72"/>
      <c r="T109" s="337" t="s">
        <v>354</v>
      </c>
      <c r="U109" s="72"/>
      <c r="V109" s="72"/>
      <c r="W109" s="72"/>
      <c r="X109" s="72"/>
      <c r="Y109" s="72"/>
      <c r="Z109" s="72"/>
      <c r="AA109" s="72"/>
      <c r="AB109" s="72"/>
      <c r="AC109" s="72"/>
      <c r="AD109" s="72"/>
      <c r="AE109" s="72"/>
      <c r="AF109" s="72"/>
      <c r="AG109" s="72"/>
      <c r="AH109" s="72"/>
      <c r="AI109" s="72"/>
      <c r="AJ109" s="72"/>
    </row>
    <row r="110" spans="1:36" ht="15" customHeight="1" x14ac:dyDescent="0.25">
      <c r="A110" t="str">
        <f t="shared" si="0"/>
        <v/>
      </c>
      <c r="B110">
        <f t="shared" si="2"/>
        <v>62</v>
      </c>
      <c r="C110" s="267"/>
      <c r="D110" s="242" t="str">
        <f>IF('Journal prep'!A67=" "," ",'Journal prep'!A67)</f>
        <v xml:space="preserve"> </v>
      </c>
      <c r="E110" s="243" t="str">
        <f>IF('Journal prep'!B67=" "," ",'Journal prep'!B67)</f>
        <v xml:space="preserve"> </v>
      </c>
      <c r="F110" s="243" t="str">
        <f t="shared" si="3"/>
        <v>99999</v>
      </c>
      <c r="G110" s="244"/>
      <c r="H110" s="245" t="str">
        <f>IF('Journal prep'!C67=" "," ",'Journal prep'!C67)</f>
        <v>99999-999</v>
      </c>
      <c r="I110" s="244"/>
      <c r="J110" s="246" t="str">
        <f>IF('Journal prep'!E67=" "," ",'Journal prep'!E67)</f>
        <v xml:space="preserve"> </v>
      </c>
      <c r="K110" s="231" t="str">
        <f>IF('Journal prep'!D67=" "," ",'Journal prep'!D67)</f>
        <v xml:space="preserve"> </v>
      </c>
      <c r="L110" s="221">
        <f>IF('Journal prep'!K67=" "," ",'Journal prep'!K67)</f>
        <v>0</v>
      </c>
      <c r="M110" s="222">
        <f t="shared" si="4"/>
        <v>0</v>
      </c>
      <c r="N110" s="223" t="str">
        <f>CONCATENATE("IMPREST: Cash Spent by ",$N$34," ",TEXT(Cash!$H$2,"dd-mmm-yy")," to ",TEXT(Cash!$J$2,"dd-mmm-yy")," ", Cash!D67)</f>
        <v xml:space="preserve">IMPREST: Cash Spent by CAMHS Phoenix School 00-Jan-00 to 00-Jan-00 </v>
      </c>
      <c r="O110" s="281"/>
      <c r="P110" s="72"/>
      <c r="Q110" s="337" t="s">
        <v>34</v>
      </c>
      <c r="R110" s="72"/>
      <c r="S110" s="72"/>
      <c r="T110" s="337" t="s">
        <v>354</v>
      </c>
      <c r="U110" s="72"/>
      <c r="V110" s="72"/>
      <c r="W110" s="72"/>
      <c r="X110" s="72"/>
      <c r="Y110" s="72"/>
      <c r="Z110" s="72"/>
      <c r="AA110" s="72"/>
      <c r="AB110" s="72"/>
      <c r="AC110" s="72"/>
      <c r="AD110" s="72"/>
      <c r="AE110" s="72"/>
      <c r="AF110" s="72"/>
      <c r="AG110" s="72"/>
      <c r="AH110" s="72"/>
      <c r="AI110" s="72"/>
      <c r="AJ110" s="72"/>
    </row>
    <row r="111" spans="1:36" ht="15" customHeight="1" x14ac:dyDescent="0.25">
      <c r="A111" t="str">
        <f t="shared" si="0"/>
        <v/>
      </c>
      <c r="B111">
        <f t="shared" si="2"/>
        <v>63</v>
      </c>
      <c r="C111" s="267"/>
      <c r="D111" s="242" t="str">
        <f>IF('Journal prep'!A68=" "," ",'Journal prep'!A68)</f>
        <v xml:space="preserve"> </v>
      </c>
      <c r="E111" s="243" t="str">
        <f>IF('Journal prep'!B68=" "," ",'Journal prep'!B68)</f>
        <v xml:space="preserve"> </v>
      </c>
      <c r="F111" s="243" t="str">
        <f t="shared" si="3"/>
        <v>99999</v>
      </c>
      <c r="G111" s="244"/>
      <c r="H111" s="245" t="str">
        <f>IF('Journal prep'!C68=" "," ",'Journal prep'!C68)</f>
        <v>99999-999</v>
      </c>
      <c r="I111" s="244"/>
      <c r="J111" s="246" t="str">
        <f>IF('Journal prep'!E68=" "," ",'Journal prep'!E68)</f>
        <v xml:space="preserve"> </v>
      </c>
      <c r="K111" s="231" t="str">
        <f>IF('Journal prep'!D68=" "," ",'Journal prep'!D68)</f>
        <v xml:space="preserve"> </v>
      </c>
      <c r="L111" s="221">
        <f>IF('Journal prep'!K68=" "," ",'Journal prep'!K68)</f>
        <v>0</v>
      </c>
      <c r="M111" s="222">
        <f t="shared" si="4"/>
        <v>0</v>
      </c>
      <c r="N111" s="223" t="str">
        <f>CONCATENATE("IMPREST: Cash Spent by ",$N$34," ",TEXT(Cash!$H$2,"dd-mmm-yy")," to ",TEXT(Cash!$J$2,"dd-mmm-yy")," ", Cash!D68)</f>
        <v xml:space="preserve">IMPREST: Cash Spent by CAMHS Phoenix School 00-Jan-00 to 00-Jan-00 </v>
      </c>
      <c r="O111" s="281"/>
      <c r="P111" s="72"/>
      <c r="Q111" s="337" t="s">
        <v>34</v>
      </c>
      <c r="R111" s="72"/>
      <c r="S111" s="72"/>
      <c r="T111" s="337" t="s">
        <v>354</v>
      </c>
      <c r="U111" s="72"/>
      <c r="V111" s="72"/>
      <c r="W111" s="72"/>
      <c r="X111" s="72"/>
      <c r="Y111" s="72"/>
      <c r="Z111" s="72"/>
      <c r="AA111" s="72"/>
      <c r="AB111" s="72"/>
      <c r="AC111" s="72"/>
      <c r="AD111" s="72"/>
      <c r="AE111" s="72"/>
      <c r="AF111" s="72"/>
      <c r="AG111" s="72"/>
      <c r="AH111" s="72"/>
      <c r="AI111" s="72"/>
      <c r="AJ111" s="72"/>
    </row>
    <row r="112" spans="1:36" ht="15" customHeight="1" x14ac:dyDescent="0.25">
      <c r="A112" t="str">
        <f t="shared" si="0"/>
        <v/>
      </c>
      <c r="B112">
        <f t="shared" si="2"/>
        <v>64</v>
      </c>
      <c r="C112" s="267"/>
      <c r="D112" s="242" t="str">
        <f>IF('Journal prep'!A69=" "," ",'Journal prep'!A69)</f>
        <v xml:space="preserve"> </v>
      </c>
      <c r="E112" s="243" t="str">
        <f>IF('Journal prep'!B69=" "," ",'Journal prep'!B69)</f>
        <v xml:space="preserve"> </v>
      </c>
      <c r="F112" s="243" t="str">
        <f t="shared" si="3"/>
        <v>99999</v>
      </c>
      <c r="G112" s="244"/>
      <c r="H112" s="245" t="str">
        <f>IF('Journal prep'!C69=" "," ",'Journal prep'!C69)</f>
        <v>99999-999</v>
      </c>
      <c r="I112" s="244"/>
      <c r="J112" s="246" t="str">
        <f>IF('Journal prep'!E69=" "," ",'Journal prep'!E69)</f>
        <v xml:space="preserve"> </v>
      </c>
      <c r="K112" s="231" t="str">
        <f>IF('Journal prep'!D69=" "," ",'Journal prep'!D69)</f>
        <v xml:space="preserve"> </v>
      </c>
      <c r="L112" s="221">
        <f>IF('Journal prep'!K69=" "," ",'Journal prep'!K69)</f>
        <v>0</v>
      </c>
      <c r="M112" s="222">
        <f t="shared" si="4"/>
        <v>0</v>
      </c>
      <c r="N112" s="223" t="str">
        <f>CONCATENATE("IMPREST: Cash Spent by ",$N$34," ",TEXT(Cash!$H$2,"dd-mmm-yy")," to ",TEXT(Cash!$J$2,"dd-mmm-yy")," ", Cash!D69)</f>
        <v xml:space="preserve">IMPREST: Cash Spent by CAMHS Phoenix School 00-Jan-00 to 00-Jan-00 </v>
      </c>
      <c r="O112" s="281"/>
      <c r="P112" s="72"/>
      <c r="Q112" s="337" t="s">
        <v>34</v>
      </c>
      <c r="R112" s="72"/>
      <c r="S112" s="72"/>
      <c r="T112" s="337" t="s">
        <v>354</v>
      </c>
      <c r="U112" s="72"/>
      <c r="V112" s="72"/>
      <c r="W112" s="72"/>
      <c r="X112" s="72"/>
      <c r="Y112" s="72"/>
      <c r="Z112" s="72"/>
      <c r="AA112" s="72"/>
      <c r="AB112" s="72"/>
      <c r="AC112" s="72"/>
      <c r="AD112" s="72"/>
      <c r="AE112" s="72"/>
      <c r="AF112" s="72"/>
      <c r="AG112" s="72"/>
      <c r="AH112" s="72"/>
      <c r="AI112" s="72"/>
      <c r="AJ112" s="72"/>
    </row>
    <row r="113" spans="1:36" ht="15" customHeight="1" x14ac:dyDescent="0.25">
      <c r="A113" t="str">
        <f t="shared" si="0"/>
        <v/>
      </c>
      <c r="B113">
        <f t="shared" si="2"/>
        <v>65</v>
      </c>
      <c r="C113" s="267"/>
      <c r="D113" s="242" t="str">
        <f>IF('Journal prep'!A70=" "," ",'Journal prep'!A70)</f>
        <v xml:space="preserve"> </v>
      </c>
      <c r="E113" s="243" t="str">
        <f>IF('Journal prep'!B70=" "," ",'Journal prep'!B70)</f>
        <v xml:space="preserve"> </v>
      </c>
      <c r="F113" s="243" t="str">
        <f t="shared" si="3"/>
        <v>99999</v>
      </c>
      <c r="G113" s="244"/>
      <c r="H113" s="245" t="str">
        <f>IF('Journal prep'!C70=" "," ",'Journal prep'!C70)</f>
        <v>99999-999</v>
      </c>
      <c r="I113" s="244"/>
      <c r="J113" s="246" t="str">
        <f>IF('Journal prep'!E70=" "," ",'Journal prep'!E70)</f>
        <v xml:space="preserve"> </v>
      </c>
      <c r="K113" s="231" t="str">
        <f>IF('Journal prep'!D70=" "," ",'Journal prep'!D70)</f>
        <v xml:space="preserve"> </v>
      </c>
      <c r="L113" s="221">
        <f>IF('Journal prep'!K70=" "," ",'Journal prep'!K70)</f>
        <v>0</v>
      </c>
      <c r="M113" s="222">
        <f t="shared" si="4"/>
        <v>0</v>
      </c>
      <c r="N113" s="223" t="str">
        <f>CONCATENATE("IMPREST: Cash Spent by ",$N$34," ",TEXT(Cash!$H$2,"dd-mmm-yy")," to ",TEXT(Cash!$J$2,"dd-mmm-yy")," ", Cash!D70)</f>
        <v xml:space="preserve">IMPREST: Cash Spent by CAMHS Phoenix School 00-Jan-00 to 00-Jan-00 </v>
      </c>
      <c r="O113" s="281"/>
      <c r="P113" s="72"/>
      <c r="Q113" s="337" t="s">
        <v>34</v>
      </c>
      <c r="R113" s="72"/>
      <c r="S113" s="72"/>
      <c r="T113" s="337" t="s">
        <v>354</v>
      </c>
      <c r="U113" s="72"/>
      <c r="V113" s="72"/>
      <c r="W113" s="72"/>
      <c r="X113" s="72"/>
      <c r="Y113" s="72"/>
      <c r="Z113" s="72"/>
      <c r="AA113" s="72"/>
      <c r="AB113" s="72"/>
      <c r="AC113" s="72"/>
      <c r="AD113" s="72"/>
      <c r="AE113" s="72"/>
      <c r="AF113" s="72"/>
      <c r="AG113" s="72"/>
      <c r="AH113" s="72"/>
      <c r="AI113" s="72"/>
      <c r="AJ113" s="72"/>
    </row>
    <row r="114" spans="1:36" ht="15" customHeight="1" x14ac:dyDescent="0.25">
      <c r="A114" t="str">
        <f t="shared" ref="A114:A177" si="5">IF(TRIM(D114)="","",IF(L114=0,"","update_data,visible"))</f>
        <v/>
      </c>
      <c r="B114">
        <f t="shared" ref="B114:B177" si="6">B113+1</f>
        <v>66</v>
      </c>
      <c r="C114" s="267"/>
      <c r="D114" s="242" t="str">
        <f>IF('Journal prep'!A71=" "," ",'Journal prep'!A71)</f>
        <v xml:space="preserve"> </v>
      </c>
      <c r="E114" s="243" t="str">
        <f>IF('Journal prep'!B71=" "," ",'Journal prep'!B71)</f>
        <v xml:space="preserve"> </v>
      </c>
      <c r="F114" s="243" t="str">
        <f t="shared" ref="F114:F177" si="7">IF(LEN(H114)&gt;5,LEFT(H114,5),"")</f>
        <v>99999</v>
      </c>
      <c r="G114" s="244"/>
      <c r="H114" s="245" t="str">
        <f>IF('Journal prep'!C71=" "," ",'Journal prep'!C71)</f>
        <v>99999-999</v>
      </c>
      <c r="I114" s="244"/>
      <c r="J114" s="246" t="str">
        <f>IF('Journal prep'!E71=" "," ",'Journal prep'!E71)</f>
        <v xml:space="preserve"> </v>
      </c>
      <c r="K114" s="231" t="str">
        <f>IF('Journal prep'!D71=" "," ",'Journal prep'!D71)</f>
        <v xml:space="preserve"> </v>
      </c>
      <c r="L114" s="221">
        <f>IF('Journal prep'!K71=" "," ",'Journal prep'!K71)</f>
        <v>0</v>
      </c>
      <c r="M114" s="222">
        <f t="shared" si="4"/>
        <v>0</v>
      </c>
      <c r="N114" s="223" t="str">
        <f>CONCATENATE("IMPREST: Cash Spent by ",$N$34," ",TEXT(Cash!$H$2,"dd-mmm-yy")," to ",TEXT(Cash!$J$2,"dd-mmm-yy")," ", Cash!D71)</f>
        <v xml:space="preserve">IMPREST: Cash Spent by CAMHS Phoenix School 00-Jan-00 to 00-Jan-00 </v>
      </c>
      <c r="O114" s="281"/>
      <c r="P114" s="72"/>
      <c r="Q114" s="337" t="s">
        <v>34</v>
      </c>
      <c r="R114" s="72"/>
      <c r="S114" s="72"/>
      <c r="T114" s="337" t="s">
        <v>354</v>
      </c>
      <c r="U114" s="72"/>
      <c r="V114" s="72"/>
      <c r="W114" s="72"/>
      <c r="X114" s="72"/>
      <c r="Y114" s="72"/>
      <c r="Z114" s="72"/>
      <c r="AA114" s="72"/>
      <c r="AB114" s="72"/>
      <c r="AC114" s="72"/>
      <c r="AD114" s="72"/>
      <c r="AE114" s="72"/>
      <c r="AF114" s="72"/>
      <c r="AG114" s="72"/>
      <c r="AH114" s="72"/>
      <c r="AI114" s="72"/>
      <c r="AJ114" s="72"/>
    </row>
    <row r="115" spans="1:36" ht="15" customHeight="1" x14ac:dyDescent="0.25">
      <c r="A115" t="str">
        <f t="shared" si="5"/>
        <v/>
      </c>
      <c r="B115">
        <f t="shared" si="6"/>
        <v>67</v>
      </c>
      <c r="C115" s="267"/>
      <c r="D115" s="242" t="str">
        <f>IF('Journal prep'!A72=" "," ",'Journal prep'!A72)</f>
        <v xml:space="preserve"> </v>
      </c>
      <c r="E115" s="243" t="str">
        <f>IF('Journal prep'!B72=" "," ",'Journal prep'!B72)</f>
        <v xml:space="preserve"> </v>
      </c>
      <c r="F115" s="243" t="str">
        <f t="shared" si="7"/>
        <v>99999</v>
      </c>
      <c r="G115" s="244"/>
      <c r="H115" s="245" t="str">
        <f>IF('Journal prep'!C72=" "," ",'Journal prep'!C72)</f>
        <v>99999-999</v>
      </c>
      <c r="I115" s="244"/>
      <c r="J115" s="246" t="str">
        <f>IF('Journal prep'!E72=" "," ",'Journal prep'!E72)</f>
        <v xml:space="preserve"> </v>
      </c>
      <c r="K115" s="231" t="str">
        <f>IF('Journal prep'!D72=" "," ",'Journal prep'!D72)</f>
        <v xml:space="preserve"> </v>
      </c>
      <c r="L115" s="221">
        <f>IF('Journal prep'!K72=" "," ",'Journal prep'!K72)</f>
        <v>0</v>
      </c>
      <c r="M115" s="222">
        <f t="shared" ref="M115:M149" si="8">ROUND(L115,2)</f>
        <v>0</v>
      </c>
      <c r="N115" s="223" t="str">
        <f>CONCATENATE("IMPREST: Cash Spent by ",$N$34," ",TEXT(Cash!$H$2,"dd-mmm-yy")," to ",TEXT(Cash!$J$2,"dd-mmm-yy")," ", Cash!D72)</f>
        <v xml:space="preserve">IMPREST: Cash Spent by CAMHS Phoenix School 00-Jan-00 to 00-Jan-00 </v>
      </c>
      <c r="O115" s="281"/>
      <c r="P115" s="72"/>
      <c r="Q115" s="337" t="s">
        <v>34</v>
      </c>
      <c r="R115" s="72"/>
      <c r="S115" s="72"/>
      <c r="T115" s="337" t="s">
        <v>354</v>
      </c>
      <c r="U115" s="72"/>
      <c r="V115" s="72"/>
      <c r="W115" s="72"/>
      <c r="X115" s="72"/>
      <c r="Y115" s="72"/>
      <c r="Z115" s="72"/>
      <c r="AA115" s="72"/>
      <c r="AB115" s="72"/>
      <c r="AC115" s="72"/>
      <c r="AD115" s="72"/>
      <c r="AE115" s="72"/>
      <c r="AF115" s="72"/>
      <c r="AG115" s="72"/>
      <c r="AH115" s="72"/>
      <c r="AI115" s="72"/>
      <c r="AJ115" s="72"/>
    </row>
    <row r="116" spans="1:36" ht="15" customHeight="1" x14ac:dyDescent="0.25">
      <c r="A116" t="str">
        <f t="shared" si="5"/>
        <v/>
      </c>
      <c r="B116">
        <f t="shared" si="6"/>
        <v>68</v>
      </c>
      <c r="C116" s="267"/>
      <c r="D116" s="242" t="str">
        <f>IF('Journal prep'!A73=" "," ",'Journal prep'!A73)</f>
        <v xml:space="preserve"> </v>
      </c>
      <c r="E116" s="243" t="str">
        <f>IF('Journal prep'!B73=" "," ",'Journal prep'!B73)</f>
        <v xml:space="preserve"> </v>
      </c>
      <c r="F116" s="243" t="str">
        <f t="shared" si="7"/>
        <v>99999</v>
      </c>
      <c r="G116" s="244"/>
      <c r="H116" s="245" t="str">
        <f>IF('Journal prep'!C73=" "," ",'Journal prep'!C73)</f>
        <v>99999-999</v>
      </c>
      <c r="I116" s="244"/>
      <c r="J116" s="246" t="str">
        <f>IF('Journal prep'!E73=" "," ",'Journal prep'!E73)</f>
        <v xml:space="preserve"> </v>
      </c>
      <c r="K116" s="231" t="str">
        <f>IF('Journal prep'!D73=" "," ",'Journal prep'!D73)</f>
        <v xml:space="preserve"> </v>
      </c>
      <c r="L116" s="221">
        <f>IF('Journal prep'!K73=" "," ",'Journal prep'!K73)</f>
        <v>0</v>
      </c>
      <c r="M116" s="222">
        <f t="shared" si="8"/>
        <v>0</v>
      </c>
      <c r="N116" s="223" t="str">
        <f>CONCATENATE("IMPREST: Cash Spent by ",$N$34," ",TEXT(Cash!$H$2,"dd-mmm-yy")," to ",TEXT(Cash!$J$2,"dd-mmm-yy")," ", Cash!D73)</f>
        <v xml:space="preserve">IMPREST: Cash Spent by CAMHS Phoenix School 00-Jan-00 to 00-Jan-00 </v>
      </c>
      <c r="O116" s="281"/>
      <c r="P116" s="72"/>
      <c r="Q116" s="337" t="s">
        <v>34</v>
      </c>
      <c r="R116" s="72"/>
      <c r="S116" s="72"/>
      <c r="T116" s="337" t="s">
        <v>354</v>
      </c>
      <c r="U116" s="72"/>
      <c r="V116" s="72"/>
      <c r="W116" s="72"/>
      <c r="X116" s="72"/>
      <c r="Y116" s="72"/>
      <c r="Z116" s="72"/>
      <c r="AA116" s="72"/>
      <c r="AB116" s="72"/>
      <c r="AC116" s="72"/>
      <c r="AD116" s="72"/>
      <c r="AE116" s="72"/>
      <c r="AF116" s="72"/>
      <c r="AG116" s="72"/>
      <c r="AH116" s="72"/>
      <c r="AI116" s="72"/>
      <c r="AJ116" s="72"/>
    </row>
    <row r="117" spans="1:36" ht="15" customHeight="1" x14ac:dyDescent="0.25">
      <c r="A117" t="str">
        <f t="shared" si="5"/>
        <v/>
      </c>
      <c r="B117">
        <f t="shared" si="6"/>
        <v>69</v>
      </c>
      <c r="C117" s="267"/>
      <c r="D117" s="242" t="str">
        <f>IF('Journal prep'!A74=" "," ",'Journal prep'!A74)</f>
        <v xml:space="preserve"> </v>
      </c>
      <c r="E117" s="243" t="str">
        <f>IF('Journal prep'!B74=" "," ",'Journal prep'!B74)</f>
        <v xml:space="preserve"> </v>
      </c>
      <c r="F117" s="243" t="str">
        <f t="shared" si="7"/>
        <v>99999</v>
      </c>
      <c r="G117" s="244"/>
      <c r="H117" s="245" t="str">
        <f>IF('Journal prep'!C74=" "," ",'Journal prep'!C74)</f>
        <v>99999-999</v>
      </c>
      <c r="I117" s="244"/>
      <c r="J117" s="246" t="str">
        <f>IF('Journal prep'!E74=" "," ",'Journal prep'!E74)</f>
        <v xml:space="preserve"> </v>
      </c>
      <c r="K117" s="231" t="str">
        <f>IF('Journal prep'!D74=" "," ",'Journal prep'!D74)</f>
        <v xml:space="preserve"> </v>
      </c>
      <c r="L117" s="221">
        <f>IF('Journal prep'!K74=" "," ",'Journal prep'!K74)</f>
        <v>0</v>
      </c>
      <c r="M117" s="222">
        <f t="shared" si="8"/>
        <v>0</v>
      </c>
      <c r="N117" s="223" t="str">
        <f>CONCATENATE("IMPREST: Cash Spent by ",$N$34," ",TEXT(Cash!$H$2,"dd-mmm-yy")," to ",TEXT(Cash!$J$2,"dd-mmm-yy")," ", Cash!D74)</f>
        <v xml:space="preserve">IMPREST: Cash Spent by CAMHS Phoenix School 00-Jan-00 to 00-Jan-00 </v>
      </c>
      <c r="O117" s="281"/>
      <c r="P117" s="72"/>
      <c r="Q117" s="337" t="s">
        <v>34</v>
      </c>
      <c r="R117" s="72"/>
      <c r="S117" s="72"/>
      <c r="T117" s="337" t="s">
        <v>354</v>
      </c>
      <c r="U117" s="72"/>
      <c r="V117" s="72"/>
      <c r="W117" s="72"/>
      <c r="X117" s="72"/>
      <c r="Y117" s="72"/>
      <c r="Z117" s="72"/>
      <c r="AA117" s="72"/>
      <c r="AB117" s="72"/>
      <c r="AC117" s="72"/>
      <c r="AD117" s="72"/>
      <c r="AE117" s="72"/>
      <c r="AF117" s="72"/>
      <c r="AG117" s="72"/>
      <c r="AH117" s="72"/>
      <c r="AI117" s="72"/>
      <c r="AJ117" s="72"/>
    </row>
    <row r="118" spans="1:36" ht="15" customHeight="1" x14ac:dyDescent="0.25">
      <c r="A118" t="str">
        <f t="shared" si="5"/>
        <v/>
      </c>
      <c r="B118">
        <f t="shared" si="6"/>
        <v>70</v>
      </c>
      <c r="C118" s="267"/>
      <c r="D118" s="242" t="str">
        <f>IF('Journal prep'!A75=" "," ",'Journal prep'!A75)</f>
        <v xml:space="preserve"> </v>
      </c>
      <c r="E118" s="243" t="str">
        <f>IF('Journal prep'!B75=" "," ",'Journal prep'!B75)</f>
        <v xml:space="preserve"> </v>
      </c>
      <c r="F118" s="243" t="str">
        <f t="shared" si="7"/>
        <v>99999</v>
      </c>
      <c r="G118" s="244"/>
      <c r="H118" s="245" t="str">
        <f>IF('Journal prep'!C75=" "," ",'Journal prep'!C75)</f>
        <v>99999-999</v>
      </c>
      <c r="I118" s="244"/>
      <c r="J118" s="246" t="str">
        <f>IF('Journal prep'!E75=" "," ",'Journal prep'!E75)</f>
        <v xml:space="preserve"> </v>
      </c>
      <c r="K118" s="231" t="str">
        <f>IF('Journal prep'!D75=" "," ",'Journal prep'!D75)</f>
        <v xml:space="preserve"> </v>
      </c>
      <c r="L118" s="221">
        <f>IF('Journal prep'!K75=" "," ",'Journal prep'!K75)</f>
        <v>0</v>
      </c>
      <c r="M118" s="222">
        <f t="shared" si="8"/>
        <v>0</v>
      </c>
      <c r="N118" s="223" t="str">
        <f>CONCATENATE("IMPREST: Cash Spent by ",$N$34," ",TEXT(Cash!$H$2,"dd-mmm-yy")," to ",TEXT(Cash!$J$2,"dd-mmm-yy")," ", Cash!D75)</f>
        <v xml:space="preserve">IMPREST: Cash Spent by CAMHS Phoenix School 00-Jan-00 to 00-Jan-00 </v>
      </c>
      <c r="O118" s="281"/>
      <c r="P118" s="72"/>
      <c r="Q118" s="337" t="s">
        <v>34</v>
      </c>
      <c r="R118" s="72"/>
      <c r="S118" s="72"/>
      <c r="T118" s="337" t="s">
        <v>354</v>
      </c>
      <c r="U118" s="72"/>
      <c r="V118" s="72"/>
      <c r="W118" s="72"/>
      <c r="X118" s="72"/>
      <c r="Y118" s="72"/>
      <c r="Z118" s="72"/>
      <c r="AA118" s="72"/>
      <c r="AB118" s="72"/>
      <c r="AC118" s="72"/>
      <c r="AD118" s="72"/>
      <c r="AE118" s="72"/>
      <c r="AF118" s="72"/>
      <c r="AG118" s="72"/>
      <c r="AH118" s="72"/>
      <c r="AI118" s="72"/>
      <c r="AJ118" s="72"/>
    </row>
    <row r="119" spans="1:36" ht="15" customHeight="1" x14ac:dyDescent="0.25">
      <c r="A119" t="str">
        <f t="shared" si="5"/>
        <v/>
      </c>
      <c r="B119">
        <f t="shared" si="6"/>
        <v>71</v>
      </c>
      <c r="C119" s="267"/>
      <c r="D119" s="242" t="str">
        <f>IF('Journal prep'!A76=" "," ",'Journal prep'!A76)</f>
        <v xml:space="preserve"> </v>
      </c>
      <c r="E119" s="243" t="str">
        <f>IF('Journal prep'!B76=" "," ",'Journal prep'!B76)</f>
        <v xml:space="preserve"> </v>
      </c>
      <c r="F119" s="243" t="str">
        <f t="shared" si="7"/>
        <v>99999</v>
      </c>
      <c r="G119" s="244"/>
      <c r="H119" s="245" t="str">
        <f>IF('Journal prep'!C76=" "," ",'Journal prep'!C76)</f>
        <v>99999-999</v>
      </c>
      <c r="I119" s="244"/>
      <c r="J119" s="246" t="str">
        <f>IF('Journal prep'!E76=" "," ",'Journal prep'!E76)</f>
        <v xml:space="preserve"> </v>
      </c>
      <c r="K119" s="231" t="str">
        <f>IF('Journal prep'!D76=" "," ",'Journal prep'!D76)</f>
        <v xml:space="preserve"> </v>
      </c>
      <c r="L119" s="221">
        <f>IF('Journal prep'!K76=" "," ",'Journal prep'!K76)</f>
        <v>0</v>
      </c>
      <c r="M119" s="222">
        <f t="shared" si="8"/>
        <v>0</v>
      </c>
      <c r="N119" s="223" t="str">
        <f>CONCATENATE("IMPREST: Cash Spent by ",$N$34," ",TEXT(Cash!$H$2,"dd-mmm-yy")," to ",TEXT(Cash!$J$2,"dd-mmm-yy")," ", Cash!D76)</f>
        <v xml:space="preserve">IMPREST: Cash Spent by CAMHS Phoenix School 00-Jan-00 to 00-Jan-00 </v>
      </c>
      <c r="O119" s="281"/>
      <c r="P119" s="72"/>
      <c r="Q119" s="337" t="s">
        <v>34</v>
      </c>
      <c r="R119" s="72"/>
      <c r="S119" s="72"/>
      <c r="T119" s="337" t="s">
        <v>354</v>
      </c>
      <c r="U119" s="72"/>
      <c r="V119" s="72"/>
      <c r="W119" s="72"/>
      <c r="X119" s="72"/>
      <c r="Y119" s="72"/>
      <c r="Z119" s="72"/>
      <c r="AA119" s="72"/>
      <c r="AB119" s="72"/>
      <c r="AC119" s="72"/>
      <c r="AD119" s="72"/>
      <c r="AE119" s="72"/>
      <c r="AF119" s="72"/>
      <c r="AG119" s="72"/>
      <c r="AH119" s="72"/>
      <c r="AI119" s="72"/>
      <c r="AJ119" s="72"/>
    </row>
    <row r="120" spans="1:36" ht="15" customHeight="1" x14ac:dyDescent="0.25">
      <c r="A120" t="str">
        <f t="shared" si="5"/>
        <v/>
      </c>
      <c r="B120">
        <f t="shared" si="6"/>
        <v>72</v>
      </c>
      <c r="C120" s="267"/>
      <c r="D120" s="242" t="str">
        <f>IF('Journal prep'!A77=" "," ",'Journal prep'!A77)</f>
        <v xml:space="preserve"> </v>
      </c>
      <c r="E120" s="243" t="str">
        <f>IF('Journal prep'!B77=" "," ",'Journal prep'!B77)</f>
        <v xml:space="preserve"> </v>
      </c>
      <c r="F120" s="243" t="str">
        <f t="shared" si="7"/>
        <v>99999</v>
      </c>
      <c r="G120" s="244"/>
      <c r="H120" s="245" t="str">
        <f>IF('Journal prep'!C77=" "," ",'Journal prep'!C77)</f>
        <v>99999-999</v>
      </c>
      <c r="I120" s="244"/>
      <c r="J120" s="246" t="str">
        <f>IF('Journal prep'!E77=" "," ",'Journal prep'!E77)</f>
        <v xml:space="preserve"> </v>
      </c>
      <c r="K120" s="231" t="str">
        <f>IF('Journal prep'!D77=" "," ",'Journal prep'!D77)</f>
        <v xml:space="preserve"> </v>
      </c>
      <c r="L120" s="221">
        <f>IF('Journal prep'!K77=" "," ",'Journal prep'!K77)</f>
        <v>0</v>
      </c>
      <c r="M120" s="222">
        <f t="shared" si="8"/>
        <v>0</v>
      </c>
      <c r="N120" s="223" t="str">
        <f>CONCATENATE("IMPREST: Cash Spent by ",$N$34," ",TEXT(Cash!$H$2,"dd-mmm-yy")," to ",TEXT(Cash!$J$2,"dd-mmm-yy")," ", Cash!D77)</f>
        <v xml:space="preserve">IMPREST: Cash Spent by CAMHS Phoenix School 00-Jan-00 to 00-Jan-00 </v>
      </c>
      <c r="O120" s="281"/>
      <c r="P120" s="72"/>
      <c r="Q120" s="337" t="s">
        <v>34</v>
      </c>
      <c r="R120" s="72"/>
      <c r="S120" s="72"/>
      <c r="T120" s="337" t="s">
        <v>354</v>
      </c>
      <c r="U120" s="72"/>
      <c r="V120" s="72"/>
      <c r="W120" s="72"/>
      <c r="X120" s="72"/>
      <c r="Y120" s="72"/>
      <c r="Z120" s="72"/>
      <c r="AA120" s="72"/>
      <c r="AB120" s="72"/>
      <c r="AC120" s="72"/>
      <c r="AD120" s="72"/>
      <c r="AE120" s="72"/>
      <c r="AF120" s="72"/>
      <c r="AG120" s="72"/>
      <c r="AH120" s="72"/>
      <c r="AI120" s="72"/>
      <c r="AJ120" s="72"/>
    </row>
    <row r="121" spans="1:36" ht="15" customHeight="1" x14ac:dyDescent="0.25">
      <c r="A121" t="str">
        <f t="shared" si="5"/>
        <v/>
      </c>
      <c r="B121">
        <f t="shared" si="6"/>
        <v>73</v>
      </c>
      <c r="C121" s="267"/>
      <c r="D121" s="242" t="str">
        <f>IF('Journal prep'!A78=" "," ",'Journal prep'!A78)</f>
        <v xml:space="preserve"> </v>
      </c>
      <c r="E121" s="243" t="str">
        <f>IF('Journal prep'!B78=" "," ",'Journal prep'!B78)</f>
        <v xml:space="preserve"> </v>
      </c>
      <c r="F121" s="243" t="str">
        <f t="shared" si="7"/>
        <v>99999</v>
      </c>
      <c r="G121" s="244"/>
      <c r="H121" s="245" t="str">
        <f>IF('Journal prep'!C78=" "," ",'Journal prep'!C78)</f>
        <v>99999-999</v>
      </c>
      <c r="I121" s="244"/>
      <c r="J121" s="246" t="str">
        <f>IF('Journal prep'!E78=" "," ",'Journal prep'!E78)</f>
        <v xml:space="preserve"> </v>
      </c>
      <c r="K121" s="231" t="str">
        <f>IF('Journal prep'!D78=" "," ",'Journal prep'!D78)</f>
        <v xml:space="preserve"> </v>
      </c>
      <c r="L121" s="221">
        <f>IF('Journal prep'!K78=" "," ",'Journal prep'!K78)</f>
        <v>0</v>
      </c>
      <c r="M121" s="222">
        <f t="shared" si="8"/>
        <v>0</v>
      </c>
      <c r="N121" s="223" t="str">
        <f>CONCATENATE("IMPREST: Cash Spent by ",$N$34," ",TEXT(Cash!$H$2,"dd-mmm-yy")," to ",TEXT(Cash!$J$2,"dd-mmm-yy")," ", Cash!D78)</f>
        <v xml:space="preserve">IMPREST: Cash Spent by CAMHS Phoenix School 00-Jan-00 to 00-Jan-00 </v>
      </c>
      <c r="O121" s="281"/>
      <c r="P121" s="72"/>
      <c r="Q121" s="337" t="s">
        <v>34</v>
      </c>
      <c r="R121" s="72"/>
      <c r="S121" s="72"/>
      <c r="T121" s="337" t="s">
        <v>354</v>
      </c>
      <c r="U121" s="72"/>
      <c r="V121" s="72"/>
      <c r="W121" s="72"/>
      <c r="X121" s="72"/>
      <c r="Y121" s="72"/>
      <c r="Z121" s="72"/>
      <c r="AA121" s="72"/>
      <c r="AB121" s="72"/>
      <c r="AC121" s="72"/>
      <c r="AD121" s="72"/>
      <c r="AE121" s="72"/>
      <c r="AF121" s="72"/>
      <c r="AG121" s="72"/>
      <c r="AH121" s="72"/>
      <c r="AI121" s="72"/>
      <c r="AJ121" s="72"/>
    </row>
    <row r="122" spans="1:36" ht="15" customHeight="1" x14ac:dyDescent="0.25">
      <c r="A122" t="str">
        <f t="shared" si="5"/>
        <v/>
      </c>
      <c r="B122">
        <f t="shared" si="6"/>
        <v>74</v>
      </c>
      <c r="C122" s="267"/>
      <c r="D122" s="242" t="str">
        <f>IF('Journal prep'!A79=" "," ",'Journal prep'!A79)</f>
        <v xml:space="preserve"> </v>
      </c>
      <c r="E122" s="243" t="str">
        <f>IF('Journal prep'!B79=" "," ",'Journal prep'!B79)</f>
        <v xml:space="preserve"> </v>
      </c>
      <c r="F122" s="243" t="str">
        <f t="shared" si="7"/>
        <v>99999</v>
      </c>
      <c r="G122" s="244"/>
      <c r="H122" s="245" t="str">
        <f>IF('Journal prep'!C79=" "," ",'Journal prep'!C79)</f>
        <v>99999-999</v>
      </c>
      <c r="I122" s="244"/>
      <c r="J122" s="246" t="str">
        <f>IF('Journal prep'!E79=" "," ",'Journal prep'!E79)</f>
        <v xml:space="preserve"> </v>
      </c>
      <c r="K122" s="231" t="str">
        <f>IF('Journal prep'!D79=" "," ",'Journal prep'!D79)</f>
        <v xml:space="preserve"> </v>
      </c>
      <c r="L122" s="221">
        <f>IF('Journal prep'!K79=" "," ",'Journal prep'!K79)</f>
        <v>0</v>
      </c>
      <c r="M122" s="222">
        <f t="shared" si="8"/>
        <v>0</v>
      </c>
      <c r="N122" s="223" t="str">
        <f>CONCATENATE("IMPREST: Cash Spent by ",$N$34," ",TEXT(Cash!$H$2,"dd-mmm-yy")," to ",TEXT(Cash!$J$2,"dd-mmm-yy")," ", Cash!D79)</f>
        <v xml:space="preserve">IMPREST: Cash Spent by CAMHS Phoenix School 00-Jan-00 to 00-Jan-00 </v>
      </c>
      <c r="O122" s="281"/>
      <c r="P122" s="72"/>
      <c r="Q122" s="337" t="s">
        <v>34</v>
      </c>
      <c r="R122" s="72"/>
      <c r="S122" s="72"/>
      <c r="T122" s="337" t="s">
        <v>354</v>
      </c>
      <c r="U122" s="72"/>
      <c r="V122" s="72"/>
      <c r="W122" s="72"/>
      <c r="X122" s="72"/>
      <c r="Y122" s="72"/>
      <c r="Z122" s="72"/>
      <c r="AA122" s="72"/>
      <c r="AB122" s="72"/>
      <c r="AC122" s="72"/>
      <c r="AD122" s="72"/>
      <c r="AE122" s="72"/>
      <c r="AF122" s="72"/>
      <c r="AG122" s="72"/>
      <c r="AH122" s="72"/>
      <c r="AI122" s="72"/>
      <c r="AJ122" s="72"/>
    </row>
    <row r="123" spans="1:36" ht="15" customHeight="1" x14ac:dyDescent="0.25">
      <c r="A123" t="str">
        <f t="shared" si="5"/>
        <v/>
      </c>
      <c r="B123">
        <f t="shared" si="6"/>
        <v>75</v>
      </c>
      <c r="C123" s="267"/>
      <c r="D123" s="242" t="str">
        <f>IF('Journal prep'!A80=" "," ",'Journal prep'!A80)</f>
        <v xml:space="preserve"> </v>
      </c>
      <c r="E123" s="243" t="str">
        <f>IF('Journal prep'!B80=" "," ",'Journal prep'!B80)</f>
        <v xml:space="preserve"> </v>
      </c>
      <c r="F123" s="243" t="str">
        <f t="shared" si="7"/>
        <v>99999</v>
      </c>
      <c r="G123" s="244"/>
      <c r="H123" s="245" t="str">
        <f>IF('Journal prep'!C80=" "," ",'Journal prep'!C80)</f>
        <v>99999-999</v>
      </c>
      <c r="I123" s="244"/>
      <c r="J123" s="246" t="str">
        <f>IF('Journal prep'!E80=" "," ",'Journal prep'!E80)</f>
        <v xml:space="preserve"> </v>
      </c>
      <c r="K123" s="231" t="str">
        <f>IF('Journal prep'!D80=" "," ",'Journal prep'!D80)</f>
        <v xml:space="preserve"> </v>
      </c>
      <c r="L123" s="221">
        <f>IF('Journal prep'!K80=" "," ",'Journal prep'!K80)</f>
        <v>0</v>
      </c>
      <c r="M123" s="222">
        <f t="shared" si="8"/>
        <v>0</v>
      </c>
      <c r="N123" s="223" t="str">
        <f>CONCATENATE("IMPREST: Cash Spent by ",$N$34," ",TEXT(Cash!$H$2,"dd-mmm-yy")," to ",TEXT(Cash!$J$2,"dd-mmm-yy")," ", Cash!D80)</f>
        <v xml:space="preserve">IMPREST: Cash Spent by CAMHS Phoenix School 00-Jan-00 to 00-Jan-00 </v>
      </c>
      <c r="O123" s="281"/>
      <c r="P123" s="72"/>
      <c r="Q123" s="337" t="s">
        <v>34</v>
      </c>
      <c r="R123" s="72"/>
      <c r="S123" s="72"/>
      <c r="T123" s="337" t="s">
        <v>354</v>
      </c>
      <c r="U123" s="72"/>
      <c r="V123" s="72"/>
      <c r="W123" s="72"/>
      <c r="X123" s="72"/>
      <c r="Y123" s="72"/>
      <c r="Z123" s="72"/>
      <c r="AA123" s="72"/>
      <c r="AB123" s="72"/>
      <c r="AC123" s="72"/>
      <c r="AD123" s="72"/>
      <c r="AE123" s="72"/>
      <c r="AF123" s="72"/>
      <c r="AG123" s="72"/>
      <c r="AH123" s="72"/>
      <c r="AI123" s="72"/>
      <c r="AJ123" s="72"/>
    </row>
    <row r="124" spans="1:36" ht="15" customHeight="1" x14ac:dyDescent="0.25">
      <c r="A124" t="str">
        <f t="shared" si="5"/>
        <v/>
      </c>
      <c r="B124">
        <f t="shared" si="6"/>
        <v>76</v>
      </c>
      <c r="C124" s="267"/>
      <c r="D124" s="242" t="str">
        <f>IF('Journal prep'!A81=" "," ",'Journal prep'!A81)</f>
        <v xml:space="preserve"> </v>
      </c>
      <c r="E124" s="243" t="str">
        <f>IF('Journal prep'!B81=" "," ",'Journal prep'!B81)</f>
        <v xml:space="preserve"> </v>
      </c>
      <c r="F124" s="243" t="str">
        <f t="shared" si="7"/>
        <v>99999</v>
      </c>
      <c r="G124" s="244"/>
      <c r="H124" s="245" t="str">
        <f>IF('Journal prep'!C81=" "," ",'Journal prep'!C81)</f>
        <v>99999-999</v>
      </c>
      <c r="I124" s="244"/>
      <c r="J124" s="246" t="str">
        <f>IF('Journal prep'!E81=" "," ",'Journal prep'!E81)</f>
        <v xml:space="preserve"> </v>
      </c>
      <c r="K124" s="231" t="str">
        <f>IF('Journal prep'!D81=" "," ",'Journal prep'!D81)</f>
        <v xml:space="preserve"> </v>
      </c>
      <c r="L124" s="221">
        <f>IF('Journal prep'!K81=" "," ",'Journal prep'!K81)</f>
        <v>0</v>
      </c>
      <c r="M124" s="222">
        <f t="shared" si="8"/>
        <v>0</v>
      </c>
      <c r="N124" s="223" t="str">
        <f>CONCATENATE("IMPREST: Cash Spent by ",$N$34," ",TEXT(Cash!$H$2,"dd-mmm-yy")," to ",TEXT(Cash!$J$2,"dd-mmm-yy")," ", Cash!D81)</f>
        <v xml:space="preserve">IMPREST: Cash Spent by CAMHS Phoenix School 00-Jan-00 to 00-Jan-00 </v>
      </c>
      <c r="O124" s="281"/>
      <c r="P124" s="72"/>
      <c r="Q124" s="337" t="s">
        <v>34</v>
      </c>
      <c r="R124" s="72"/>
      <c r="S124" s="72"/>
      <c r="T124" s="337" t="s">
        <v>354</v>
      </c>
      <c r="U124" s="72"/>
      <c r="V124" s="72"/>
      <c r="W124" s="72"/>
      <c r="X124" s="72"/>
      <c r="Y124" s="72"/>
      <c r="Z124" s="72"/>
      <c r="AA124" s="72"/>
      <c r="AB124" s="72"/>
      <c r="AC124" s="72"/>
      <c r="AD124" s="72"/>
      <c r="AE124" s="72"/>
      <c r="AF124" s="72"/>
      <c r="AG124" s="72"/>
      <c r="AH124" s="72"/>
      <c r="AI124" s="72"/>
      <c r="AJ124" s="72"/>
    </row>
    <row r="125" spans="1:36" ht="15" customHeight="1" x14ac:dyDescent="0.25">
      <c r="A125" t="str">
        <f t="shared" si="5"/>
        <v/>
      </c>
      <c r="B125">
        <f t="shared" si="6"/>
        <v>77</v>
      </c>
      <c r="C125" s="267"/>
      <c r="D125" s="242" t="str">
        <f>IF('Journal prep'!A82=" "," ",'Journal prep'!A82)</f>
        <v xml:space="preserve"> </v>
      </c>
      <c r="E125" s="243" t="str">
        <f>IF('Journal prep'!B82=" "," ",'Journal prep'!B82)</f>
        <v xml:space="preserve"> </v>
      </c>
      <c r="F125" s="243" t="str">
        <f t="shared" si="7"/>
        <v>99999</v>
      </c>
      <c r="G125" s="244"/>
      <c r="H125" s="245" t="str">
        <f>IF('Journal prep'!C82=" "," ",'Journal prep'!C82)</f>
        <v>99999-999</v>
      </c>
      <c r="I125" s="244"/>
      <c r="J125" s="246" t="str">
        <f>IF('Journal prep'!E82=" "," ",'Journal prep'!E82)</f>
        <v xml:space="preserve"> </v>
      </c>
      <c r="K125" s="231" t="str">
        <f>IF('Journal prep'!D82=" "," ",'Journal prep'!D82)</f>
        <v xml:space="preserve"> </v>
      </c>
      <c r="L125" s="221">
        <f>IF('Journal prep'!K82=" "," ",'Journal prep'!K82)</f>
        <v>0</v>
      </c>
      <c r="M125" s="222">
        <f t="shared" si="8"/>
        <v>0</v>
      </c>
      <c r="N125" s="223" t="str">
        <f>CONCATENATE("IMPREST: Cash Spent by ",$N$34," ",TEXT(Cash!$H$2,"dd-mmm-yy")," to ",TEXT(Cash!$J$2,"dd-mmm-yy")," ", Cash!D82)</f>
        <v xml:space="preserve">IMPREST: Cash Spent by CAMHS Phoenix School 00-Jan-00 to 00-Jan-00 </v>
      </c>
      <c r="O125" s="281"/>
      <c r="P125" s="72"/>
      <c r="Q125" s="337" t="s">
        <v>34</v>
      </c>
      <c r="R125" s="72"/>
      <c r="S125" s="72"/>
      <c r="T125" s="337" t="s">
        <v>354</v>
      </c>
      <c r="U125" s="72"/>
      <c r="V125" s="72"/>
      <c r="W125" s="72"/>
      <c r="X125" s="72"/>
      <c r="Y125" s="72"/>
      <c r="Z125" s="72"/>
      <c r="AA125" s="72"/>
      <c r="AB125" s="72"/>
      <c r="AC125" s="72"/>
      <c r="AD125" s="72"/>
      <c r="AE125" s="72"/>
      <c r="AF125" s="72"/>
      <c r="AG125" s="72"/>
      <c r="AH125" s="72"/>
      <c r="AI125" s="72"/>
      <c r="AJ125" s="72"/>
    </row>
    <row r="126" spans="1:36" ht="15" customHeight="1" x14ac:dyDescent="0.25">
      <c r="A126" t="str">
        <f t="shared" si="5"/>
        <v/>
      </c>
      <c r="B126">
        <f t="shared" si="6"/>
        <v>78</v>
      </c>
      <c r="C126" s="267"/>
      <c r="D126" s="242" t="str">
        <f>IF('Journal prep'!A83=" "," ",'Journal prep'!A83)</f>
        <v xml:space="preserve"> </v>
      </c>
      <c r="E126" s="243" t="str">
        <f>IF('Journal prep'!B83=" "," ",'Journal prep'!B83)</f>
        <v xml:space="preserve"> </v>
      </c>
      <c r="F126" s="243" t="str">
        <f t="shared" si="7"/>
        <v>99999</v>
      </c>
      <c r="G126" s="244"/>
      <c r="H126" s="245" t="str">
        <f>IF('Journal prep'!C83=" "," ",'Journal prep'!C83)</f>
        <v>99999-999</v>
      </c>
      <c r="I126" s="244"/>
      <c r="J126" s="246" t="str">
        <f>IF('Journal prep'!E83=" "," ",'Journal prep'!E83)</f>
        <v xml:space="preserve"> </v>
      </c>
      <c r="K126" s="231" t="str">
        <f>IF('Journal prep'!D83=" "," ",'Journal prep'!D83)</f>
        <v xml:space="preserve"> </v>
      </c>
      <c r="L126" s="221">
        <f>IF('Journal prep'!K83=" "," ",'Journal prep'!K83)</f>
        <v>0</v>
      </c>
      <c r="M126" s="222">
        <f t="shared" si="8"/>
        <v>0</v>
      </c>
      <c r="N126" s="223" t="str">
        <f>CONCATENATE("IMPREST: Cash Spent by ",$N$34," ",TEXT(Cash!$H$2,"dd-mmm-yy")," to ",TEXT(Cash!$J$2,"dd-mmm-yy")," ", Cash!D83)</f>
        <v xml:space="preserve">IMPREST: Cash Spent by CAMHS Phoenix School 00-Jan-00 to 00-Jan-00 </v>
      </c>
      <c r="O126" s="281"/>
      <c r="P126" s="72"/>
      <c r="Q126" s="337" t="s">
        <v>34</v>
      </c>
      <c r="R126" s="72"/>
      <c r="S126" s="72"/>
      <c r="T126" s="337" t="s">
        <v>354</v>
      </c>
      <c r="U126" s="72"/>
      <c r="V126" s="72"/>
      <c r="W126" s="72"/>
      <c r="X126" s="72"/>
      <c r="Y126" s="72"/>
      <c r="Z126" s="72"/>
      <c r="AA126" s="72"/>
      <c r="AB126" s="72"/>
      <c r="AC126" s="72"/>
      <c r="AD126" s="72"/>
      <c r="AE126" s="72"/>
      <c r="AF126" s="72"/>
      <c r="AG126" s="72"/>
      <c r="AH126" s="72"/>
      <c r="AI126" s="72"/>
      <c r="AJ126" s="72"/>
    </row>
    <row r="127" spans="1:36" ht="15" customHeight="1" x14ac:dyDescent="0.25">
      <c r="A127" t="str">
        <f t="shared" si="5"/>
        <v/>
      </c>
      <c r="B127">
        <f t="shared" si="6"/>
        <v>79</v>
      </c>
      <c r="C127" s="267"/>
      <c r="D127" s="242" t="str">
        <f>IF('Journal prep'!A84=" "," ",'Journal prep'!A84)</f>
        <v xml:space="preserve"> </v>
      </c>
      <c r="E127" s="243" t="str">
        <f>IF('Journal prep'!B84=" "," ",'Journal prep'!B84)</f>
        <v xml:space="preserve"> </v>
      </c>
      <c r="F127" s="243" t="str">
        <f t="shared" si="7"/>
        <v>99999</v>
      </c>
      <c r="G127" s="244"/>
      <c r="H127" s="245" t="str">
        <f>IF('Journal prep'!C84=" "," ",'Journal prep'!C84)</f>
        <v>99999-999</v>
      </c>
      <c r="I127" s="244"/>
      <c r="J127" s="246" t="str">
        <f>IF('Journal prep'!E84=" "," ",'Journal prep'!E84)</f>
        <v xml:space="preserve"> </v>
      </c>
      <c r="K127" s="231" t="str">
        <f>IF('Journal prep'!D84=" "," ",'Journal prep'!D84)</f>
        <v xml:space="preserve"> </v>
      </c>
      <c r="L127" s="221">
        <f>IF('Journal prep'!K84=" "," ",'Journal prep'!K84)</f>
        <v>0</v>
      </c>
      <c r="M127" s="222">
        <f t="shared" si="8"/>
        <v>0</v>
      </c>
      <c r="N127" s="223" t="str">
        <f>CONCATENATE("IMPREST: Cash Spent by ",$N$34," ",TEXT(Cash!$H$2,"dd-mmm-yy")," to ",TEXT(Cash!$J$2,"dd-mmm-yy")," ", Cash!D84)</f>
        <v xml:space="preserve">IMPREST: Cash Spent by CAMHS Phoenix School 00-Jan-00 to 00-Jan-00 </v>
      </c>
      <c r="O127" s="281"/>
      <c r="P127" s="72"/>
      <c r="Q127" s="337" t="s">
        <v>34</v>
      </c>
      <c r="R127" s="72"/>
      <c r="S127" s="72"/>
      <c r="T127" s="337" t="s">
        <v>354</v>
      </c>
      <c r="U127" s="72"/>
      <c r="V127" s="72"/>
      <c r="W127" s="72"/>
      <c r="X127" s="72"/>
      <c r="Y127" s="72"/>
      <c r="Z127" s="72"/>
      <c r="AA127" s="72"/>
      <c r="AB127" s="72"/>
      <c r="AC127" s="72"/>
      <c r="AD127" s="72"/>
      <c r="AE127" s="72"/>
      <c r="AF127" s="72"/>
      <c r="AG127" s="72"/>
      <c r="AH127" s="72"/>
      <c r="AI127" s="72"/>
      <c r="AJ127" s="72"/>
    </row>
    <row r="128" spans="1:36" ht="15" customHeight="1" x14ac:dyDescent="0.25">
      <c r="A128" t="str">
        <f t="shared" si="5"/>
        <v/>
      </c>
      <c r="B128">
        <f t="shared" si="6"/>
        <v>80</v>
      </c>
      <c r="C128" s="267"/>
      <c r="D128" s="242" t="str">
        <f>IF('Journal prep'!A85=" "," ",'Journal prep'!A85)</f>
        <v xml:space="preserve"> </v>
      </c>
      <c r="E128" s="243" t="str">
        <f>IF('Journal prep'!B85=" "," ",'Journal prep'!B85)</f>
        <v xml:space="preserve"> </v>
      </c>
      <c r="F128" s="243" t="str">
        <f t="shared" si="7"/>
        <v>99999</v>
      </c>
      <c r="G128" s="244"/>
      <c r="H128" s="245" t="str">
        <f>IF('Journal prep'!C85=" "," ",'Journal prep'!C85)</f>
        <v>99999-999</v>
      </c>
      <c r="I128" s="244"/>
      <c r="J128" s="246" t="str">
        <f>IF('Journal prep'!E85=" "," ",'Journal prep'!E85)</f>
        <v xml:space="preserve"> </v>
      </c>
      <c r="K128" s="231" t="str">
        <f>IF('Journal prep'!D85=" "," ",'Journal prep'!D85)</f>
        <v xml:space="preserve"> </v>
      </c>
      <c r="L128" s="221">
        <f>IF('Journal prep'!K85=" "," ",'Journal prep'!K85)</f>
        <v>0</v>
      </c>
      <c r="M128" s="222">
        <f t="shared" si="8"/>
        <v>0</v>
      </c>
      <c r="N128" s="223" t="str">
        <f>CONCATENATE("IMPREST: Cash Spent by ",$N$34," ",TEXT(Cash!$H$2,"dd-mmm-yy")," to ",TEXT(Cash!$J$2,"dd-mmm-yy")," ", Cash!D85)</f>
        <v xml:space="preserve">IMPREST: Cash Spent by CAMHS Phoenix School 00-Jan-00 to 00-Jan-00 </v>
      </c>
      <c r="O128" s="281"/>
      <c r="P128" s="72"/>
      <c r="Q128" s="337" t="s">
        <v>34</v>
      </c>
      <c r="R128" s="72"/>
      <c r="S128" s="72"/>
      <c r="T128" s="337" t="s">
        <v>354</v>
      </c>
      <c r="U128" s="72"/>
      <c r="V128" s="72"/>
      <c r="W128" s="72"/>
      <c r="X128" s="72"/>
      <c r="Y128" s="72"/>
      <c r="Z128" s="72"/>
      <c r="AA128" s="72"/>
      <c r="AB128" s="72"/>
      <c r="AC128" s="72"/>
      <c r="AD128" s="72"/>
      <c r="AE128" s="72"/>
      <c r="AF128" s="72"/>
      <c r="AG128" s="72"/>
      <c r="AH128" s="72"/>
      <c r="AI128" s="72"/>
      <c r="AJ128" s="72"/>
    </row>
    <row r="129" spans="1:36" ht="15" customHeight="1" x14ac:dyDescent="0.25">
      <c r="A129" t="str">
        <f t="shared" si="5"/>
        <v/>
      </c>
      <c r="B129">
        <f t="shared" si="6"/>
        <v>81</v>
      </c>
      <c r="C129" s="267"/>
      <c r="D129" s="242" t="str">
        <f>IF('Journal prep'!A86=" "," ",'Journal prep'!A86)</f>
        <v xml:space="preserve"> </v>
      </c>
      <c r="E129" s="243" t="str">
        <f>IF('Journal prep'!B86=" "," ",'Journal prep'!B86)</f>
        <v xml:space="preserve"> </v>
      </c>
      <c r="F129" s="243" t="str">
        <f t="shared" si="7"/>
        <v>99999</v>
      </c>
      <c r="G129" s="244"/>
      <c r="H129" s="245" t="str">
        <f>IF('Journal prep'!C86=" "," ",'Journal prep'!C86)</f>
        <v>99999-999</v>
      </c>
      <c r="I129" s="244"/>
      <c r="J129" s="246" t="str">
        <f>IF('Journal prep'!E86=" "," ",'Journal prep'!E86)</f>
        <v xml:space="preserve"> </v>
      </c>
      <c r="K129" s="231" t="str">
        <f>IF('Journal prep'!D86=" "," ",'Journal prep'!D86)</f>
        <v xml:space="preserve"> </v>
      </c>
      <c r="L129" s="221">
        <f>IF('Journal prep'!K86=" "," ",'Journal prep'!K86)</f>
        <v>0</v>
      </c>
      <c r="M129" s="222">
        <f t="shared" si="8"/>
        <v>0</v>
      </c>
      <c r="N129" s="223" t="str">
        <f>CONCATENATE("IMPREST: Cash Spent by ",$N$34," ",TEXT(Cash!$H$2,"dd-mmm-yy")," to ",TEXT(Cash!$J$2,"dd-mmm-yy")," ", Cash!D86)</f>
        <v xml:space="preserve">IMPREST: Cash Spent by CAMHS Phoenix School 00-Jan-00 to 00-Jan-00 </v>
      </c>
      <c r="O129" s="281"/>
      <c r="P129" s="72"/>
      <c r="Q129" s="337" t="s">
        <v>34</v>
      </c>
      <c r="R129" s="72"/>
      <c r="S129" s="72"/>
      <c r="T129" s="337" t="s">
        <v>354</v>
      </c>
      <c r="U129" s="72"/>
      <c r="V129" s="72"/>
      <c r="W129" s="72"/>
      <c r="X129" s="72"/>
      <c r="Y129" s="72"/>
      <c r="Z129" s="72"/>
      <c r="AA129" s="72"/>
      <c r="AB129" s="72"/>
      <c r="AC129" s="72"/>
      <c r="AD129" s="72"/>
      <c r="AE129" s="72"/>
      <c r="AF129" s="72"/>
      <c r="AG129" s="72"/>
      <c r="AH129" s="72"/>
      <c r="AI129" s="72"/>
      <c r="AJ129" s="72"/>
    </row>
    <row r="130" spans="1:36" ht="15" customHeight="1" x14ac:dyDescent="0.25">
      <c r="A130" t="str">
        <f t="shared" si="5"/>
        <v/>
      </c>
      <c r="B130">
        <f t="shared" si="6"/>
        <v>82</v>
      </c>
      <c r="C130" s="267"/>
      <c r="D130" s="242" t="str">
        <f>IF('Journal prep'!A87=" "," ",'Journal prep'!A87)</f>
        <v xml:space="preserve"> </v>
      </c>
      <c r="E130" s="243" t="str">
        <f>IF('Journal prep'!B87=" "," ",'Journal prep'!B87)</f>
        <v xml:space="preserve"> </v>
      </c>
      <c r="F130" s="243" t="str">
        <f t="shared" si="7"/>
        <v>99999</v>
      </c>
      <c r="G130" s="244"/>
      <c r="H130" s="245" t="str">
        <f>IF('Journal prep'!C87=" "," ",'Journal prep'!C87)</f>
        <v>99999-999</v>
      </c>
      <c r="I130" s="244"/>
      <c r="J130" s="246" t="str">
        <f>IF('Journal prep'!E87=" "," ",'Journal prep'!E87)</f>
        <v xml:space="preserve"> </v>
      </c>
      <c r="K130" s="231" t="str">
        <f>IF('Journal prep'!D87=" "," ",'Journal prep'!D87)</f>
        <v xml:space="preserve"> </v>
      </c>
      <c r="L130" s="221">
        <f>IF('Journal prep'!K87=" "," ",'Journal prep'!K87)</f>
        <v>0</v>
      </c>
      <c r="M130" s="222">
        <f t="shared" si="8"/>
        <v>0</v>
      </c>
      <c r="N130" s="223" t="str">
        <f>CONCATENATE("IMPREST: Cash Spent by ",$N$34," ",TEXT(Cash!$H$2,"dd-mmm-yy")," to ",TEXT(Cash!$J$2,"dd-mmm-yy")," ", Cash!D87)</f>
        <v xml:space="preserve">IMPREST: Cash Spent by CAMHS Phoenix School 00-Jan-00 to 00-Jan-00 </v>
      </c>
      <c r="O130" s="281"/>
      <c r="P130" s="72"/>
      <c r="Q130" s="337" t="s">
        <v>34</v>
      </c>
      <c r="R130" s="72"/>
      <c r="S130" s="72"/>
      <c r="T130" s="337" t="s">
        <v>354</v>
      </c>
      <c r="U130" s="72"/>
      <c r="V130" s="72"/>
      <c r="W130" s="72"/>
      <c r="X130" s="72"/>
      <c r="Y130" s="72"/>
      <c r="Z130" s="72"/>
      <c r="AA130" s="72"/>
      <c r="AB130" s="72"/>
      <c r="AC130" s="72"/>
      <c r="AD130" s="72"/>
      <c r="AE130" s="72"/>
      <c r="AF130" s="72"/>
      <c r="AG130" s="72"/>
      <c r="AH130" s="72"/>
      <c r="AI130" s="72"/>
      <c r="AJ130" s="72"/>
    </row>
    <row r="131" spans="1:36" ht="15" customHeight="1" x14ac:dyDescent="0.25">
      <c r="A131" t="str">
        <f t="shared" si="5"/>
        <v/>
      </c>
      <c r="B131">
        <f t="shared" si="6"/>
        <v>83</v>
      </c>
      <c r="C131" s="267"/>
      <c r="D131" s="242" t="str">
        <f>IF('Journal prep'!A88=" "," ",'Journal prep'!A88)</f>
        <v xml:space="preserve"> </v>
      </c>
      <c r="E131" s="243" t="str">
        <f>IF('Journal prep'!B88=" "," ",'Journal prep'!B88)</f>
        <v xml:space="preserve"> </v>
      </c>
      <c r="F131" s="243" t="str">
        <f t="shared" si="7"/>
        <v>99999</v>
      </c>
      <c r="G131" s="244"/>
      <c r="H131" s="245" t="str">
        <f>IF('Journal prep'!C88=" "," ",'Journal prep'!C88)</f>
        <v>99999-999</v>
      </c>
      <c r="I131" s="244"/>
      <c r="J131" s="246" t="str">
        <f>IF('Journal prep'!E88=" "," ",'Journal prep'!E88)</f>
        <v xml:space="preserve"> </v>
      </c>
      <c r="K131" s="231" t="str">
        <f>IF('Journal prep'!D88=" "," ",'Journal prep'!D88)</f>
        <v xml:space="preserve"> </v>
      </c>
      <c r="L131" s="221">
        <f>IF('Journal prep'!K88=" "," ",'Journal prep'!K88)</f>
        <v>0</v>
      </c>
      <c r="M131" s="222">
        <f t="shared" si="8"/>
        <v>0</v>
      </c>
      <c r="N131" s="223" t="str">
        <f>CONCATENATE("IMPREST: Cash Spent by ",$N$34," ",TEXT(Cash!$H$2,"dd-mmm-yy")," to ",TEXT(Cash!$J$2,"dd-mmm-yy")," ", Cash!D88)</f>
        <v xml:space="preserve">IMPREST: Cash Spent by CAMHS Phoenix School 00-Jan-00 to 00-Jan-00 </v>
      </c>
      <c r="O131" s="281"/>
      <c r="P131" s="72"/>
      <c r="Q131" s="337" t="s">
        <v>34</v>
      </c>
      <c r="R131" s="72"/>
      <c r="S131" s="72"/>
      <c r="T131" s="337" t="s">
        <v>354</v>
      </c>
      <c r="U131" s="72"/>
      <c r="V131" s="72"/>
      <c r="W131" s="72"/>
      <c r="X131" s="72"/>
      <c r="Y131" s="72"/>
      <c r="Z131" s="72"/>
      <c r="AA131" s="72"/>
      <c r="AB131" s="72"/>
      <c r="AC131" s="72"/>
      <c r="AD131" s="72"/>
      <c r="AE131" s="72"/>
      <c r="AF131" s="72"/>
      <c r="AG131" s="72"/>
      <c r="AH131" s="72"/>
      <c r="AI131" s="72"/>
      <c r="AJ131" s="72"/>
    </row>
    <row r="132" spans="1:36" ht="15" customHeight="1" x14ac:dyDescent="0.25">
      <c r="A132" t="str">
        <f t="shared" si="5"/>
        <v/>
      </c>
      <c r="B132">
        <f t="shared" si="6"/>
        <v>84</v>
      </c>
      <c r="C132" s="267"/>
      <c r="D132" s="242" t="str">
        <f>IF('Journal prep'!A89=" "," ",'Journal prep'!A89)</f>
        <v xml:space="preserve"> </v>
      </c>
      <c r="E132" s="243" t="str">
        <f>IF('Journal prep'!B89=" "," ",'Journal prep'!B89)</f>
        <v xml:space="preserve"> </v>
      </c>
      <c r="F132" s="243" t="str">
        <f t="shared" si="7"/>
        <v>99999</v>
      </c>
      <c r="G132" s="244"/>
      <c r="H132" s="245" t="str">
        <f>IF('Journal prep'!C89=" "," ",'Journal prep'!C89)</f>
        <v>99999-999</v>
      </c>
      <c r="I132" s="244"/>
      <c r="J132" s="246" t="str">
        <f>IF('Journal prep'!E89=" "," ",'Journal prep'!E89)</f>
        <v xml:space="preserve"> </v>
      </c>
      <c r="K132" s="231" t="str">
        <f>IF('Journal prep'!D89=" "," ",'Journal prep'!D89)</f>
        <v xml:space="preserve"> </v>
      </c>
      <c r="L132" s="221">
        <f>IF('Journal prep'!K89=" "," ",'Journal prep'!K89)</f>
        <v>0</v>
      </c>
      <c r="M132" s="222">
        <f t="shared" si="8"/>
        <v>0</v>
      </c>
      <c r="N132" s="223" t="str">
        <f>CONCATENATE("IMPREST: Cash Spent by ",$N$34," ",TEXT(Cash!$H$2,"dd-mmm-yy")," to ",TEXT(Cash!$J$2,"dd-mmm-yy")," ", Cash!D89)</f>
        <v xml:space="preserve">IMPREST: Cash Spent by CAMHS Phoenix School 00-Jan-00 to 00-Jan-00 </v>
      </c>
      <c r="O132" s="281"/>
      <c r="P132" s="72"/>
      <c r="Q132" s="337" t="s">
        <v>34</v>
      </c>
      <c r="R132" s="72"/>
      <c r="S132" s="72"/>
      <c r="T132" s="337" t="s">
        <v>354</v>
      </c>
      <c r="U132" s="72"/>
      <c r="V132" s="72"/>
      <c r="W132" s="72"/>
      <c r="X132" s="72"/>
      <c r="Y132" s="72"/>
      <c r="Z132" s="72"/>
      <c r="AA132" s="72"/>
      <c r="AB132" s="72"/>
      <c r="AC132" s="72"/>
      <c r="AD132" s="72"/>
      <c r="AE132" s="72"/>
      <c r="AF132" s="72"/>
      <c r="AG132" s="72"/>
      <c r="AH132" s="72"/>
      <c r="AI132" s="72"/>
      <c r="AJ132" s="72"/>
    </row>
    <row r="133" spans="1:36" ht="15" customHeight="1" x14ac:dyDescent="0.25">
      <c r="A133" t="str">
        <f t="shared" si="5"/>
        <v/>
      </c>
      <c r="B133">
        <f t="shared" si="6"/>
        <v>85</v>
      </c>
      <c r="C133" s="267"/>
      <c r="D133" s="242" t="str">
        <f>IF('Journal prep'!A90=" "," ",'Journal prep'!A90)</f>
        <v xml:space="preserve"> </v>
      </c>
      <c r="E133" s="243" t="str">
        <f>IF('Journal prep'!B90=" "," ",'Journal prep'!B90)</f>
        <v xml:space="preserve"> </v>
      </c>
      <c r="F133" s="243" t="str">
        <f t="shared" si="7"/>
        <v>99999</v>
      </c>
      <c r="G133" s="244"/>
      <c r="H133" s="245" t="str">
        <f>IF('Journal prep'!C90=" "," ",'Journal prep'!C90)</f>
        <v>99999-999</v>
      </c>
      <c r="I133" s="244"/>
      <c r="J133" s="246" t="str">
        <f>IF('Journal prep'!E90=" "," ",'Journal prep'!E90)</f>
        <v xml:space="preserve"> </v>
      </c>
      <c r="K133" s="231" t="str">
        <f>IF('Journal prep'!D90=" "," ",'Journal prep'!D90)</f>
        <v xml:space="preserve"> </v>
      </c>
      <c r="L133" s="221">
        <f>IF('Journal prep'!K90=" "," ",'Journal prep'!K90)</f>
        <v>0</v>
      </c>
      <c r="M133" s="222">
        <f t="shared" si="8"/>
        <v>0</v>
      </c>
      <c r="N133" s="223" t="str">
        <f>CONCATENATE("IMPREST: Cash Spent by ",$N$34," ",TEXT(Cash!$H$2,"dd-mmm-yy")," to ",TEXT(Cash!$J$2,"dd-mmm-yy")," ", Cash!D90)</f>
        <v xml:space="preserve">IMPREST: Cash Spent by CAMHS Phoenix School 00-Jan-00 to 00-Jan-00 </v>
      </c>
      <c r="O133" s="281"/>
      <c r="P133" s="72"/>
      <c r="Q133" s="337" t="s">
        <v>34</v>
      </c>
      <c r="R133" s="72"/>
      <c r="S133" s="72"/>
      <c r="T133" s="337" t="s">
        <v>354</v>
      </c>
      <c r="U133" s="72"/>
      <c r="V133" s="72"/>
      <c r="W133" s="72"/>
      <c r="X133" s="72"/>
      <c r="Y133" s="72"/>
      <c r="Z133" s="72"/>
      <c r="AA133" s="72"/>
      <c r="AB133" s="72"/>
      <c r="AC133" s="72"/>
      <c r="AD133" s="72"/>
      <c r="AE133" s="72"/>
      <c r="AF133" s="72"/>
      <c r="AG133" s="72"/>
      <c r="AH133" s="72"/>
      <c r="AI133" s="72"/>
      <c r="AJ133" s="72"/>
    </row>
    <row r="134" spans="1:36" ht="15" customHeight="1" x14ac:dyDescent="0.25">
      <c r="A134" t="str">
        <f t="shared" si="5"/>
        <v/>
      </c>
      <c r="B134">
        <f t="shared" si="6"/>
        <v>86</v>
      </c>
      <c r="C134" s="267"/>
      <c r="D134" s="242" t="str">
        <f>IF('Journal prep'!A91=" "," ",'Journal prep'!A91)</f>
        <v xml:space="preserve"> </v>
      </c>
      <c r="E134" s="243" t="str">
        <f>IF('Journal prep'!B91=" "," ",'Journal prep'!B91)</f>
        <v xml:space="preserve"> </v>
      </c>
      <c r="F134" s="243" t="str">
        <f t="shared" si="7"/>
        <v>99999</v>
      </c>
      <c r="G134" s="244"/>
      <c r="H134" s="245" t="str">
        <f>IF('Journal prep'!C91=" "," ",'Journal prep'!C91)</f>
        <v>99999-999</v>
      </c>
      <c r="I134" s="244"/>
      <c r="J134" s="246" t="str">
        <f>IF('Journal prep'!E91=" "," ",'Journal prep'!E91)</f>
        <v xml:space="preserve"> </v>
      </c>
      <c r="K134" s="231" t="str">
        <f>IF('Journal prep'!D91=" "," ",'Journal prep'!D91)</f>
        <v xml:space="preserve"> </v>
      </c>
      <c r="L134" s="221">
        <f>IF('Journal prep'!K91=" "," ",'Journal prep'!K91)</f>
        <v>0</v>
      </c>
      <c r="M134" s="222">
        <f t="shared" si="8"/>
        <v>0</v>
      </c>
      <c r="N134" s="223" t="str">
        <f>CONCATENATE("IMPREST: Cash Spent by ",$N$34," ",TEXT(Cash!$H$2,"dd-mmm-yy")," to ",TEXT(Cash!$J$2,"dd-mmm-yy")," ", Cash!D91)</f>
        <v xml:space="preserve">IMPREST: Cash Spent by CAMHS Phoenix School 00-Jan-00 to 00-Jan-00 </v>
      </c>
      <c r="O134" s="281"/>
      <c r="P134" s="72"/>
      <c r="Q134" s="337" t="s">
        <v>34</v>
      </c>
      <c r="R134" s="72"/>
      <c r="S134" s="72"/>
      <c r="T134" s="337" t="s">
        <v>354</v>
      </c>
      <c r="U134" s="72"/>
      <c r="V134" s="72"/>
      <c r="W134" s="72"/>
      <c r="X134" s="72"/>
      <c r="Y134" s="72"/>
      <c r="Z134" s="72"/>
      <c r="AA134" s="72"/>
      <c r="AB134" s="72"/>
      <c r="AC134" s="72"/>
      <c r="AD134" s="72"/>
      <c r="AE134" s="72"/>
      <c r="AF134" s="72"/>
      <c r="AG134" s="72"/>
      <c r="AH134" s="72"/>
      <c r="AI134" s="72"/>
      <c r="AJ134" s="72"/>
    </row>
    <row r="135" spans="1:36" ht="15" customHeight="1" x14ac:dyDescent="0.25">
      <c r="A135" t="str">
        <f t="shared" si="5"/>
        <v/>
      </c>
      <c r="B135">
        <f t="shared" si="6"/>
        <v>87</v>
      </c>
      <c r="C135" s="267"/>
      <c r="D135" s="242" t="str">
        <f>IF('Journal prep'!A92=" "," ",'Journal prep'!A92)</f>
        <v xml:space="preserve"> </v>
      </c>
      <c r="E135" s="243" t="str">
        <f>IF('Journal prep'!B92=" "," ",'Journal prep'!B92)</f>
        <v xml:space="preserve"> </v>
      </c>
      <c r="F135" s="243" t="str">
        <f t="shared" si="7"/>
        <v>99999</v>
      </c>
      <c r="G135" s="244"/>
      <c r="H135" s="245" t="str">
        <f>IF('Journal prep'!C92=" "," ",'Journal prep'!C92)</f>
        <v>99999-999</v>
      </c>
      <c r="I135" s="244"/>
      <c r="J135" s="246" t="str">
        <f>IF('Journal prep'!E92=" "," ",'Journal prep'!E92)</f>
        <v xml:space="preserve"> </v>
      </c>
      <c r="K135" s="231" t="str">
        <f>IF('Journal prep'!D92=" "," ",'Journal prep'!D92)</f>
        <v xml:space="preserve"> </v>
      </c>
      <c r="L135" s="221">
        <f>IF('Journal prep'!K92=" "," ",'Journal prep'!K92)</f>
        <v>0</v>
      </c>
      <c r="M135" s="222">
        <f t="shared" si="8"/>
        <v>0</v>
      </c>
      <c r="N135" s="223" t="str">
        <f>CONCATENATE("IMPREST: Cash Spent by ",$N$34," ",TEXT(Cash!$H$2,"dd-mmm-yy")," to ",TEXT(Cash!$J$2,"dd-mmm-yy")," ", Cash!D92)</f>
        <v xml:space="preserve">IMPREST: Cash Spent by CAMHS Phoenix School 00-Jan-00 to 00-Jan-00 </v>
      </c>
      <c r="O135" s="281"/>
      <c r="P135" s="72"/>
      <c r="Q135" s="337" t="s">
        <v>34</v>
      </c>
      <c r="R135" s="72"/>
      <c r="S135" s="72"/>
      <c r="T135" s="337" t="s">
        <v>354</v>
      </c>
      <c r="U135" s="72"/>
      <c r="V135" s="72"/>
      <c r="W135" s="72"/>
      <c r="X135" s="72"/>
      <c r="Y135" s="72"/>
      <c r="Z135" s="72"/>
      <c r="AA135" s="72"/>
      <c r="AB135" s="72"/>
      <c r="AC135" s="72"/>
      <c r="AD135" s="72"/>
      <c r="AE135" s="72"/>
      <c r="AF135" s="72"/>
      <c r="AG135" s="72"/>
      <c r="AH135" s="72"/>
      <c r="AI135" s="72"/>
      <c r="AJ135" s="72"/>
    </row>
    <row r="136" spans="1:36" ht="15" customHeight="1" x14ac:dyDescent="0.25">
      <c r="A136" t="str">
        <f t="shared" si="5"/>
        <v/>
      </c>
      <c r="B136">
        <f t="shared" si="6"/>
        <v>88</v>
      </c>
      <c r="C136" s="267"/>
      <c r="D136" s="242" t="str">
        <f>IF('Journal prep'!A93=" "," ",'Journal prep'!A93)</f>
        <v xml:space="preserve"> </v>
      </c>
      <c r="E136" s="243" t="str">
        <f>IF('Journal prep'!B93=" "," ",'Journal prep'!B93)</f>
        <v xml:space="preserve"> </v>
      </c>
      <c r="F136" s="243" t="str">
        <f t="shared" si="7"/>
        <v>99999</v>
      </c>
      <c r="G136" s="244"/>
      <c r="H136" s="245" t="str">
        <f>IF('Journal prep'!C93=" "," ",'Journal prep'!C93)</f>
        <v>99999-999</v>
      </c>
      <c r="I136" s="244"/>
      <c r="J136" s="246" t="str">
        <f>IF('Journal prep'!E93=" "," ",'Journal prep'!E93)</f>
        <v xml:space="preserve"> </v>
      </c>
      <c r="K136" s="231" t="str">
        <f>IF('Journal prep'!D93=" "," ",'Journal prep'!D93)</f>
        <v xml:space="preserve"> </v>
      </c>
      <c r="L136" s="221">
        <f>IF('Journal prep'!K93=" "," ",'Journal prep'!K93)</f>
        <v>0</v>
      </c>
      <c r="M136" s="222">
        <f t="shared" si="8"/>
        <v>0</v>
      </c>
      <c r="N136" s="223" t="str">
        <f>CONCATENATE("IMPREST: Cash Spent by ",$N$34," ",TEXT(Cash!$H$2,"dd-mmm-yy")," to ",TEXT(Cash!$J$2,"dd-mmm-yy")," ", Cash!D93)</f>
        <v xml:space="preserve">IMPREST: Cash Spent by CAMHS Phoenix School 00-Jan-00 to 00-Jan-00 </v>
      </c>
      <c r="O136" s="281"/>
      <c r="P136" s="72"/>
      <c r="Q136" s="337" t="s">
        <v>34</v>
      </c>
      <c r="R136" s="72"/>
      <c r="S136" s="72"/>
      <c r="T136" s="337" t="s">
        <v>354</v>
      </c>
      <c r="U136" s="72"/>
      <c r="V136" s="72"/>
      <c r="W136" s="72"/>
      <c r="X136" s="72"/>
      <c r="Y136" s="72"/>
      <c r="Z136" s="72"/>
      <c r="AA136" s="72"/>
      <c r="AB136" s="72"/>
      <c r="AC136" s="72"/>
      <c r="AD136" s="72"/>
      <c r="AE136" s="72"/>
      <c r="AF136" s="72"/>
      <c r="AG136" s="72"/>
      <c r="AH136" s="72"/>
      <c r="AI136" s="72"/>
      <c r="AJ136" s="72"/>
    </row>
    <row r="137" spans="1:36" ht="15" customHeight="1" x14ac:dyDescent="0.25">
      <c r="A137" t="str">
        <f t="shared" si="5"/>
        <v/>
      </c>
      <c r="B137">
        <f t="shared" si="6"/>
        <v>89</v>
      </c>
      <c r="C137" s="267"/>
      <c r="D137" s="242" t="str">
        <f>IF('Journal prep'!A94=" "," ",'Journal prep'!A94)</f>
        <v xml:space="preserve"> </v>
      </c>
      <c r="E137" s="243" t="str">
        <f>IF('Journal prep'!B94=" "," ",'Journal prep'!B94)</f>
        <v xml:space="preserve"> </v>
      </c>
      <c r="F137" s="243" t="str">
        <f t="shared" si="7"/>
        <v>99999</v>
      </c>
      <c r="G137" s="244"/>
      <c r="H137" s="245" t="str">
        <f>IF('Journal prep'!C94=" "," ",'Journal prep'!C94)</f>
        <v>99999-999</v>
      </c>
      <c r="I137" s="244"/>
      <c r="J137" s="246" t="str">
        <f>IF('Journal prep'!E94=" "," ",'Journal prep'!E94)</f>
        <v xml:space="preserve"> </v>
      </c>
      <c r="K137" s="231" t="str">
        <f>IF('Journal prep'!D94=" "," ",'Journal prep'!D94)</f>
        <v xml:space="preserve"> </v>
      </c>
      <c r="L137" s="221">
        <f>IF('Journal prep'!K94=" "," ",'Journal prep'!K94)</f>
        <v>0</v>
      </c>
      <c r="M137" s="222">
        <f t="shared" si="8"/>
        <v>0</v>
      </c>
      <c r="N137" s="223" t="str">
        <f>CONCATENATE("IMPREST: Cash Spent by ",$N$34," ",TEXT(Cash!$H$2,"dd-mmm-yy")," to ",TEXT(Cash!$J$2,"dd-mmm-yy")," ", Cash!D94)</f>
        <v xml:space="preserve">IMPREST: Cash Spent by CAMHS Phoenix School 00-Jan-00 to 00-Jan-00 </v>
      </c>
      <c r="O137" s="281"/>
      <c r="P137" s="72"/>
      <c r="Q137" s="337" t="s">
        <v>34</v>
      </c>
      <c r="R137" s="72"/>
      <c r="S137" s="72"/>
      <c r="T137" s="337" t="s">
        <v>354</v>
      </c>
      <c r="U137" s="72"/>
      <c r="V137" s="72"/>
      <c r="W137" s="72"/>
      <c r="X137" s="72"/>
      <c r="Y137" s="72"/>
      <c r="Z137" s="72"/>
      <c r="AA137" s="72"/>
      <c r="AB137" s="72"/>
      <c r="AC137" s="72"/>
      <c r="AD137" s="72"/>
      <c r="AE137" s="72"/>
      <c r="AF137" s="72"/>
      <c r="AG137" s="72"/>
      <c r="AH137" s="72"/>
      <c r="AI137" s="72"/>
      <c r="AJ137" s="72"/>
    </row>
    <row r="138" spans="1:36" ht="15" customHeight="1" x14ac:dyDescent="0.25">
      <c r="A138" t="str">
        <f t="shared" si="5"/>
        <v/>
      </c>
      <c r="B138">
        <f t="shared" si="6"/>
        <v>90</v>
      </c>
      <c r="C138" s="267"/>
      <c r="D138" s="242" t="str">
        <f>IF('Journal prep'!A95=" "," ",'Journal prep'!A95)</f>
        <v xml:space="preserve"> </v>
      </c>
      <c r="E138" s="243" t="str">
        <f>IF('Journal prep'!B95=" "," ",'Journal prep'!B95)</f>
        <v xml:space="preserve"> </v>
      </c>
      <c r="F138" s="243" t="str">
        <f t="shared" si="7"/>
        <v>99999</v>
      </c>
      <c r="G138" s="244"/>
      <c r="H138" s="245" t="str">
        <f>IF('Journal prep'!C95=" "," ",'Journal prep'!C95)</f>
        <v>99999-999</v>
      </c>
      <c r="I138" s="244"/>
      <c r="J138" s="246" t="str">
        <f>IF('Journal prep'!E95=" "," ",'Journal prep'!E95)</f>
        <v xml:space="preserve"> </v>
      </c>
      <c r="K138" s="231" t="str">
        <f>IF('Journal prep'!D95=" "," ",'Journal prep'!D95)</f>
        <v xml:space="preserve"> </v>
      </c>
      <c r="L138" s="221">
        <f>IF('Journal prep'!K95=" "," ",'Journal prep'!K95)</f>
        <v>0</v>
      </c>
      <c r="M138" s="222">
        <f t="shared" si="8"/>
        <v>0</v>
      </c>
      <c r="N138" s="223" t="str">
        <f>CONCATENATE("IMPREST: Cash Spent by ",$N$34," ",TEXT(Cash!$H$2,"dd-mmm-yy")," to ",TEXT(Cash!$J$2,"dd-mmm-yy")," ", Cash!D95)</f>
        <v xml:space="preserve">IMPREST: Cash Spent by CAMHS Phoenix School 00-Jan-00 to 00-Jan-00 </v>
      </c>
      <c r="O138" s="281"/>
      <c r="P138" s="72"/>
      <c r="Q138" s="337" t="s">
        <v>34</v>
      </c>
      <c r="R138" s="72"/>
      <c r="S138" s="72"/>
      <c r="T138" s="337" t="s">
        <v>354</v>
      </c>
      <c r="U138" s="72"/>
      <c r="V138" s="72"/>
      <c r="W138" s="72"/>
      <c r="X138" s="72"/>
      <c r="Y138" s="72"/>
      <c r="Z138" s="72"/>
      <c r="AA138" s="72"/>
      <c r="AB138" s="72"/>
      <c r="AC138" s="72"/>
      <c r="AD138" s="72"/>
      <c r="AE138" s="72"/>
      <c r="AF138" s="72"/>
      <c r="AG138" s="72"/>
      <c r="AH138" s="72"/>
      <c r="AI138" s="72"/>
      <c r="AJ138" s="72"/>
    </row>
    <row r="139" spans="1:36" ht="15" customHeight="1" x14ac:dyDescent="0.25">
      <c r="A139" t="str">
        <f t="shared" si="5"/>
        <v/>
      </c>
      <c r="B139">
        <f t="shared" si="6"/>
        <v>91</v>
      </c>
      <c r="C139" s="267"/>
      <c r="D139" s="242" t="str">
        <f>IF('Journal prep'!A96=" "," ",'Journal prep'!A96)</f>
        <v xml:space="preserve"> </v>
      </c>
      <c r="E139" s="243" t="str">
        <f>IF('Journal prep'!B96=" "," ",'Journal prep'!B96)</f>
        <v xml:space="preserve"> </v>
      </c>
      <c r="F139" s="243" t="str">
        <f t="shared" si="7"/>
        <v>99999</v>
      </c>
      <c r="G139" s="244"/>
      <c r="H139" s="245" t="str">
        <f>IF('Journal prep'!C96=" "," ",'Journal prep'!C96)</f>
        <v>99999-999</v>
      </c>
      <c r="I139" s="244"/>
      <c r="J139" s="246" t="str">
        <f>IF('Journal prep'!E96=" "," ",'Journal prep'!E96)</f>
        <v xml:space="preserve"> </v>
      </c>
      <c r="K139" s="231" t="str">
        <f>IF('Journal prep'!D96=" "," ",'Journal prep'!D96)</f>
        <v xml:space="preserve"> </v>
      </c>
      <c r="L139" s="221">
        <f>IF('Journal prep'!K96=" "," ",'Journal prep'!K96)</f>
        <v>0</v>
      </c>
      <c r="M139" s="222">
        <f t="shared" si="8"/>
        <v>0</v>
      </c>
      <c r="N139" s="223" t="str">
        <f>CONCATENATE("IMPREST: Cash Spent by ",$N$34," ",TEXT(Cash!$H$2,"dd-mmm-yy")," to ",TEXT(Cash!$J$2,"dd-mmm-yy")," ", Cash!D96)</f>
        <v xml:space="preserve">IMPREST: Cash Spent by CAMHS Phoenix School 00-Jan-00 to 00-Jan-00 </v>
      </c>
      <c r="O139" s="281"/>
      <c r="P139" s="72"/>
      <c r="Q139" s="337" t="s">
        <v>34</v>
      </c>
      <c r="R139" s="72"/>
      <c r="S139" s="72"/>
      <c r="T139" s="337" t="s">
        <v>354</v>
      </c>
      <c r="U139" s="72"/>
      <c r="V139" s="72"/>
      <c r="W139" s="72"/>
      <c r="X139" s="72"/>
      <c r="Y139" s="72"/>
      <c r="Z139" s="72"/>
      <c r="AA139" s="72"/>
      <c r="AB139" s="72"/>
      <c r="AC139" s="72"/>
      <c r="AD139" s="72"/>
      <c r="AE139" s="72"/>
      <c r="AF139" s="72"/>
      <c r="AG139" s="72"/>
      <c r="AH139" s="72"/>
      <c r="AI139" s="72"/>
      <c r="AJ139" s="72"/>
    </row>
    <row r="140" spans="1:36" ht="15" customHeight="1" x14ac:dyDescent="0.25">
      <c r="A140" t="str">
        <f t="shared" si="5"/>
        <v/>
      </c>
      <c r="B140">
        <f t="shared" si="6"/>
        <v>92</v>
      </c>
      <c r="C140" s="267"/>
      <c r="D140" s="242" t="str">
        <f>IF('Journal prep'!A97=" "," ",'Journal prep'!A97)</f>
        <v xml:space="preserve"> </v>
      </c>
      <c r="E140" s="243" t="str">
        <f>IF('Journal prep'!B97=" "," ",'Journal prep'!B97)</f>
        <v xml:space="preserve"> </v>
      </c>
      <c r="F140" s="243" t="str">
        <f t="shared" si="7"/>
        <v>99999</v>
      </c>
      <c r="G140" s="244"/>
      <c r="H140" s="245" t="str">
        <f>IF('Journal prep'!C97=" "," ",'Journal prep'!C97)</f>
        <v>99999-999</v>
      </c>
      <c r="I140" s="244"/>
      <c r="J140" s="246" t="str">
        <f>IF('Journal prep'!E97=" "," ",'Journal prep'!E97)</f>
        <v xml:space="preserve"> </v>
      </c>
      <c r="K140" s="231" t="str">
        <f>IF('Journal prep'!D97=" "," ",'Journal prep'!D97)</f>
        <v xml:space="preserve"> </v>
      </c>
      <c r="L140" s="221">
        <f>IF('Journal prep'!K97=" "," ",'Journal prep'!K97)</f>
        <v>0</v>
      </c>
      <c r="M140" s="222">
        <f t="shared" si="8"/>
        <v>0</v>
      </c>
      <c r="N140" s="223" t="str">
        <f>CONCATENATE("IMPREST: Cash Spent by ",$N$34," ",TEXT(Cash!$H$2,"dd-mmm-yy")," to ",TEXT(Cash!$J$2,"dd-mmm-yy")," ", Cash!D97)</f>
        <v xml:space="preserve">IMPREST: Cash Spent by CAMHS Phoenix School 00-Jan-00 to 00-Jan-00 </v>
      </c>
      <c r="O140" s="281"/>
      <c r="P140" s="72"/>
      <c r="Q140" s="337" t="s">
        <v>34</v>
      </c>
      <c r="R140" s="72"/>
      <c r="S140" s="72"/>
      <c r="T140" s="337" t="s">
        <v>354</v>
      </c>
      <c r="U140" s="72"/>
      <c r="V140" s="72"/>
      <c r="W140" s="72"/>
      <c r="X140" s="72"/>
      <c r="Y140" s="72"/>
      <c r="Z140" s="72"/>
      <c r="AA140" s="72"/>
      <c r="AB140" s="72"/>
      <c r="AC140" s="72"/>
      <c r="AD140" s="72"/>
      <c r="AE140" s="72"/>
      <c r="AF140" s="72"/>
      <c r="AG140" s="72"/>
      <c r="AH140" s="72"/>
      <c r="AI140" s="72"/>
      <c r="AJ140" s="72"/>
    </row>
    <row r="141" spans="1:36" ht="15" customHeight="1" x14ac:dyDescent="0.25">
      <c r="A141" t="str">
        <f t="shared" si="5"/>
        <v/>
      </c>
      <c r="B141">
        <f t="shared" si="6"/>
        <v>93</v>
      </c>
      <c r="C141" s="267"/>
      <c r="D141" s="242" t="str">
        <f>IF('Journal prep'!A98=" "," ",'Journal prep'!A98)</f>
        <v xml:space="preserve"> </v>
      </c>
      <c r="E141" s="243" t="str">
        <f>IF('Journal prep'!B98=" "," ",'Journal prep'!B98)</f>
        <v xml:space="preserve"> </v>
      </c>
      <c r="F141" s="243" t="str">
        <f t="shared" si="7"/>
        <v>99999</v>
      </c>
      <c r="G141" s="244"/>
      <c r="H141" s="245" t="str">
        <f>IF('Journal prep'!C98=" "," ",'Journal prep'!C98)</f>
        <v>99999-999</v>
      </c>
      <c r="I141" s="244"/>
      <c r="J141" s="246" t="str">
        <f>IF('Journal prep'!E98=" "," ",'Journal prep'!E98)</f>
        <v xml:space="preserve"> </v>
      </c>
      <c r="K141" s="231" t="str">
        <f>IF('Journal prep'!D98=" "," ",'Journal prep'!D98)</f>
        <v xml:space="preserve"> </v>
      </c>
      <c r="L141" s="221">
        <f>IF('Journal prep'!K98=" "," ",'Journal prep'!K98)</f>
        <v>0</v>
      </c>
      <c r="M141" s="222">
        <f t="shared" si="8"/>
        <v>0</v>
      </c>
      <c r="N141" s="223" t="str">
        <f>CONCATENATE("IMPREST: Cash Spent by ",$N$34," ",TEXT(Cash!$H$2,"dd-mmm-yy")," to ",TEXT(Cash!$J$2,"dd-mmm-yy")," ", Cash!D98)</f>
        <v xml:space="preserve">IMPREST: Cash Spent by CAMHS Phoenix School 00-Jan-00 to 00-Jan-00 </v>
      </c>
      <c r="O141" s="281"/>
      <c r="P141" s="72"/>
      <c r="Q141" s="337" t="s">
        <v>34</v>
      </c>
      <c r="R141" s="72"/>
      <c r="S141" s="72"/>
      <c r="T141" s="337" t="s">
        <v>354</v>
      </c>
      <c r="U141" s="72"/>
      <c r="V141" s="72"/>
      <c r="W141" s="72"/>
      <c r="X141" s="72"/>
      <c r="Y141" s="72"/>
      <c r="Z141" s="72"/>
      <c r="AA141" s="72"/>
      <c r="AB141" s="72"/>
      <c r="AC141" s="72"/>
      <c r="AD141" s="72"/>
      <c r="AE141" s="72"/>
      <c r="AF141" s="72"/>
      <c r="AG141" s="72"/>
      <c r="AH141" s="72"/>
      <c r="AI141" s="72"/>
      <c r="AJ141" s="72"/>
    </row>
    <row r="142" spans="1:36" ht="15" customHeight="1" x14ac:dyDescent="0.25">
      <c r="A142" t="str">
        <f t="shared" si="5"/>
        <v/>
      </c>
      <c r="B142">
        <f t="shared" si="6"/>
        <v>94</v>
      </c>
      <c r="C142" s="267"/>
      <c r="D142" s="242" t="str">
        <f>IF('Journal prep'!A99=" "," ",'Journal prep'!A99)</f>
        <v xml:space="preserve"> </v>
      </c>
      <c r="E142" s="243" t="str">
        <f>IF('Journal prep'!B99=" "," ",'Journal prep'!B99)</f>
        <v xml:space="preserve"> </v>
      </c>
      <c r="F142" s="243" t="str">
        <f t="shared" si="7"/>
        <v>99999</v>
      </c>
      <c r="G142" s="244"/>
      <c r="H142" s="245" t="str">
        <f>IF('Journal prep'!C99=" "," ",'Journal prep'!C99)</f>
        <v>99999-999</v>
      </c>
      <c r="I142" s="244"/>
      <c r="J142" s="246" t="str">
        <f>IF('Journal prep'!E99=" "," ",'Journal prep'!E99)</f>
        <v xml:space="preserve"> </v>
      </c>
      <c r="K142" s="231" t="str">
        <f>IF('Journal prep'!D99=" "," ",'Journal prep'!D99)</f>
        <v xml:space="preserve"> </v>
      </c>
      <c r="L142" s="221">
        <f>IF('Journal prep'!K99=" "," ",'Journal prep'!K99)</f>
        <v>0</v>
      </c>
      <c r="M142" s="222">
        <f t="shared" si="8"/>
        <v>0</v>
      </c>
      <c r="N142" s="223" t="str">
        <f>CONCATENATE("IMPREST: Cash Spent by ",$N$34," ",TEXT(Cash!$H$2,"dd-mmm-yy")," to ",TEXT(Cash!$J$2,"dd-mmm-yy")," ", Cash!D99)</f>
        <v xml:space="preserve">IMPREST: Cash Spent by CAMHS Phoenix School 00-Jan-00 to 00-Jan-00 </v>
      </c>
      <c r="O142" s="281"/>
      <c r="P142" s="72"/>
      <c r="Q142" s="337" t="s">
        <v>34</v>
      </c>
      <c r="R142" s="72"/>
      <c r="S142" s="72"/>
      <c r="T142" s="337" t="s">
        <v>354</v>
      </c>
      <c r="U142" s="72"/>
      <c r="V142" s="72"/>
      <c r="W142" s="72"/>
      <c r="X142" s="72"/>
      <c r="Y142" s="72"/>
      <c r="Z142" s="72"/>
      <c r="AA142" s="72"/>
      <c r="AB142" s="72"/>
      <c r="AC142" s="72"/>
      <c r="AD142" s="72"/>
      <c r="AE142" s="72"/>
      <c r="AF142" s="72"/>
      <c r="AG142" s="72"/>
      <c r="AH142" s="72"/>
      <c r="AI142" s="72"/>
      <c r="AJ142" s="72"/>
    </row>
    <row r="143" spans="1:36" ht="15" customHeight="1" x14ac:dyDescent="0.25">
      <c r="A143" t="str">
        <f t="shared" si="5"/>
        <v/>
      </c>
      <c r="B143">
        <f t="shared" si="6"/>
        <v>95</v>
      </c>
      <c r="C143" s="267"/>
      <c r="D143" s="242" t="str">
        <f>IF('Journal prep'!A100=" "," ",'Journal prep'!A100)</f>
        <v xml:space="preserve"> </v>
      </c>
      <c r="E143" s="243" t="str">
        <f>IF('Journal prep'!B100=" "," ",'Journal prep'!B100)</f>
        <v xml:space="preserve"> </v>
      </c>
      <c r="F143" s="243" t="str">
        <f t="shared" si="7"/>
        <v>99999</v>
      </c>
      <c r="G143" s="244"/>
      <c r="H143" s="245" t="str">
        <f>IF('Journal prep'!C100=" "," ",'Journal prep'!C100)</f>
        <v>99999-999</v>
      </c>
      <c r="I143" s="244"/>
      <c r="J143" s="246" t="str">
        <f>IF('Journal prep'!E100=" "," ",'Journal prep'!E100)</f>
        <v xml:space="preserve"> </v>
      </c>
      <c r="K143" s="231" t="str">
        <f>IF('Journal prep'!D100=" "," ",'Journal prep'!D100)</f>
        <v xml:space="preserve"> </v>
      </c>
      <c r="L143" s="221">
        <f>IF('Journal prep'!K100=" "," ",'Journal prep'!K100)</f>
        <v>0</v>
      </c>
      <c r="M143" s="222">
        <f t="shared" si="8"/>
        <v>0</v>
      </c>
      <c r="N143" s="223" t="str">
        <f>CONCATENATE("IMPREST: Cash Spent by ",$N$34," ",TEXT(Cash!$H$2,"dd-mmm-yy")," to ",TEXT(Cash!$J$2,"dd-mmm-yy")," ", Cash!D100)</f>
        <v xml:space="preserve">IMPREST: Cash Spent by CAMHS Phoenix School 00-Jan-00 to 00-Jan-00 </v>
      </c>
      <c r="O143" s="281"/>
      <c r="P143" s="72"/>
      <c r="Q143" s="337" t="s">
        <v>34</v>
      </c>
      <c r="R143" s="72"/>
      <c r="S143" s="72"/>
      <c r="T143" s="337" t="s">
        <v>354</v>
      </c>
      <c r="U143" s="72"/>
      <c r="V143" s="72"/>
      <c r="W143" s="72"/>
      <c r="X143" s="72"/>
      <c r="Y143" s="72"/>
      <c r="Z143" s="72"/>
      <c r="AA143" s="72"/>
      <c r="AB143" s="72"/>
      <c r="AC143" s="72"/>
      <c r="AD143" s="72"/>
      <c r="AE143" s="72"/>
      <c r="AF143" s="72"/>
      <c r="AG143" s="72"/>
      <c r="AH143" s="72"/>
      <c r="AI143" s="72"/>
      <c r="AJ143" s="72"/>
    </row>
    <row r="144" spans="1:36" ht="15" customHeight="1" x14ac:dyDescent="0.25">
      <c r="A144" t="str">
        <f t="shared" si="5"/>
        <v/>
      </c>
      <c r="B144">
        <f t="shared" si="6"/>
        <v>96</v>
      </c>
      <c r="C144" s="267"/>
      <c r="D144" s="242" t="str">
        <f>IF('Journal prep'!A101=" "," ",'Journal prep'!A101)</f>
        <v xml:space="preserve"> </v>
      </c>
      <c r="E144" s="243" t="str">
        <f>IF('Journal prep'!B101=" "," ",'Journal prep'!B101)</f>
        <v xml:space="preserve"> </v>
      </c>
      <c r="F144" s="243" t="str">
        <f t="shared" si="7"/>
        <v>99999</v>
      </c>
      <c r="G144" s="244"/>
      <c r="H144" s="245" t="str">
        <f>IF('Journal prep'!C101=" "," ",'Journal prep'!C101)</f>
        <v>99999-999</v>
      </c>
      <c r="I144" s="244"/>
      <c r="J144" s="246" t="str">
        <f>IF('Journal prep'!E101=" "," ",'Journal prep'!E101)</f>
        <v xml:space="preserve"> </v>
      </c>
      <c r="K144" s="231" t="str">
        <f>IF('Journal prep'!D101=" "," ",'Journal prep'!D101)</f>
        <v xml:space="preserve"> </v>
      </c>
      <c r="L144" s="221">
        <f>IF('Journal prep'!K101=" "," ",'Journal prep'!K101)</f>
        <v>0</v>
      </c>
      <c r="M144" s="222">
        <f t="shared" si="8"/>
        <v>0</v>
      </c>
      <c r="N144" s="223" t="str">
        <f>CONCATENATE("IMPREST: Cash Spent by ",$N$34," ",TEXT(Cash!$H$2,"dd-mmm-yy")," to ",TEXT(Cash!$J$2,"dd-mmm-yy")," ", Cash!D101)</f>
        <v xml:space="preserve">IMPREST: Cash Spent by CAMHS Phoenix School 00-Jan-00 to 00-Jan-00 </v>
      </c>
      <c r="O144" s="281"/>
      <c r="P144" s="72"/>
      <c r="Q144" s="337" t="s">
        <v>34</v>
      </c>
      <c r="R144" s="72"/>
      <c r="S144" s="72"/>
      <c r="T144" s="337" t="s">
        <v>354</v>
      </c>
      <c r="U144" s="72"/>
      <c r="V144" s="72"/>
      <c r="W144" s="72"/>
      <c r="X144" s="72"/>
      <c r="Y144" s="72"/>
      <c r="Z144" s="72"/>
      <c r="AA144" s="72"/>
      <c r="AB144" s="72"/>
      <c r="AC144" s="72"/>
      <c r="AD144" s="72"/>
      <c r="AE144" s="72"/>
      <c r="AF144" s="72"/>
      <c r="AG144" s="72"/>
      <c r="AH144" s="72"/>
      <c r="AI144" s="72"/>
      <c r="AJ144" s="72"/>
    </row>
    <row r="145" spans="1:36" ht="15" customHeight="1" x14ac:dyDescent="0.25">
      <c r="A145" t="str">
        <f t="shared" si="5"/>
        <v/>
      </c>
      <c r="B145">
        <f t="shared" si="6"/>
        <v>97</v>
      </c>
      <c r="C145" s="267"/>
      <c r="D145" s="242" t="str">
        <f>IF('Journal prep'!A102=" "," ",'Journal prep'!A102)</f>
        <v xml:space="preserve"> </v>
      </c>
      <c r="E145" s="243" t="str">
        <f>IF('Journal prep'!B102=" "," ",'Journal prep'!B102)</f>
        <v xml:space="preserve"> </v>
      </c>
      <c r="F145" s="243" t="str">
        <f t="shared" si="7"/>
        <v>99999</v>
      </c>
      <c r="G145" s="244"/>
      <c r="H145" s="245" t="str">
        <f>IF('Journal prep'!C102=" "," ",'Journal prep'!C102)</f>
        <v>99999-999</v>
      </c>
      <c r="I145" s="244"/>
      <c r="J145" s="246" t="str">
        <f>IF('Journal prep'!E102=" "," ",'Journal prep'!E102)</f>
        <v xml:space="preserve"> </v>
      </c>
      <c r="K145" s="231" t="str">
        <f>IF('Journal prep'!D102=" "," ",'Journal prep'!D102)</f>
        <v xml:space="preserve"> </v>
      </c>
      <c r="L145" s="221">
        <f>IF('Journal prep'!K102=" "," ",'Journal prep'!K102)</f>
        <v>0</v>
      </c>
      <c r="M145" s="222">
        <f t="shared" si="8"/>
        <v>0</v>
      </c>
      <c r="N145" s="223" t="str">
        <f>CONCATENATE("IMPREST: Cash Spent by ",$N$34," ",TEXT(Cash!$H$2,"dd-mmm-yy")," to ",TEXT(Cash!$J$2,"dd-mmm-yy")," ", Cash!D102)</f>
        <v xml:space="preserve">IMPREST: Cash Spent by CAMHS Phoenix School 00-Jan-00 to 00-Jan-00 </v>
      </c>
      <c r="O145" s="281"/>
      <c r="P145" s="72"/>
      <c r="Q145" s="337" t="s">
        <v>34</v>
      </c>
      <c r="R145" s="72"/>
      <c r="S145" s="72"/>
      <c r="T145" s="337" t="s">
        <v>354</v>
      </c>
      <c r="U145" s="72"/>
      <c r="V145" s="72"/>
      <c r="W145" s="72"/>
      <c r="X145" s="72"/>
      <c r="Y145" s="72"/>
      <c r="Z145" s="72"/>
      <c r="AA145" s="72"/>
      <c r="AB145" s="72"/>
      <c r="AC145" s="72"/>
      <c r="AD145" s="72"/>
      <c r="AE145" s="72"/>
      <c r="AF145" s="72"/>
      <c r="AG145" s="72"/>
      <c r="AH145" s="72"/>
      <c r="AI145" s="72"/>
      <c r="AJ145" s="72"/>
    </row>
    <row r="146" spans="1:36" ht="15" customHeight="1" x14ac:dyDescent="0.25">
      <c r="A146" t="str">
        <f t="shared" si="5"/>
        <v/>
      </c>
      <c r="B146">
        <f t="shared" si="6"/>
        <v>98</v>
      </c>
      <c r="C146" s="267"/>
      <c r="D146" s="242" t="str">
        <f>IF('Journal prep'!A103=" "," ",'Journal prep'!A103)</f>
        <v xml:space="preserve"> </v>
      </c>
      <c r="E146" s="243" t="str">
        <f>IF('Journal prep'!B103=" "," ",'Journal prep'!B103)</f>
        <v xml:space="preserve"> </v>
      </c>
      <c r="F146" s="243" t="str">
        <f t="shared" si="7"/>
        <v>99999</v>
      </c>
      <c r="G146" s="244"/>
      <c r="H146" s="245" t="str">
        <f>IF('Journal prep'!C103=" "," ",'Journal prep'!C103)</f>
        <v>99999-999</v>
      </c>
      <c r="I146" s="244"/>
      <c r="J146" s="246" t="str">
        <f>IF('Journal prep'!E103=" "," ",'Journal prep'!E103)</f>
        <v xml:space="preserve"> </v>
      </c>
      <c r="K146" s="231" t="str">
        <f>IF('Journal prep'!D103=" "," ",'Journal prep'!D103)</f>
        <v xml:space="preserve"> </v>
      </c>
      <c r="L146" s="221">
        <f>IF('Journal prep'!K103=" "," ",'Journal prep'!K103)</f>
        <v>0</v>
      </c>
      <c r="M146" s="222">
        <f t="shared" si="8"/>
        <v>0</v>
      </c>
      <c r="N146" s="223" t="str">
        <f>CONCATENATE("IMPREST: Cash Spent by ",$N$34," ",TEXT(Cash!$H$2,"dd-mmm-yy")," to ",TEXT(Cash!$J$2,"dd-mmm-yy")," ", Cash!D103)</f>
        <v xml:space="preserve">IMPREST: Cash Spent by CAMHS Phoenix School 00-Jan-00 to 00-Jan-00 </v>
      </c>
      <c r="O146" s="281"/>
      <c r="P146" s="72"/>
      <c r="Q146" s="337" t="s">
        <v>34</v>
      </c>
      <c r="R146" s="72"/>
      <c r="S146" s="72"/>
      <c r="T146" s="337" t="s">
        <v>354</v>
      </c>
      <c r="U146" s="72"/>
      <c r="V146" s="72"/>
      <c r="W146" s="72"/>
      <c r="X146" s="72"/>
      <c r="Y146" s="72"/>
      <c r="Z146" s="72"/>
      <c r="AA146" s="72"/>
      <c r="AB146" s="72"/>
      <c r="AC146" s="72"/>
      <c r="AD146" s="72"/>
      <c r="AE146" s="72"/>
      <c r="AF146" s="72"/>
      <c r="AG146" s="72"/>
      <c r="AH146" s="72"/>
      <c r="AI146" s="72"/>
      <c r="AJ146" s="72"/>
    </row>
    <row r="147" spans="1:36" ht="15" customHeight="1" x14ac:dyDescent="0.25">
      <c r="A147" t="str">
        <f t="shared" si="5"/>
        <v/>
      </c>
      <c r="B147">
        <f t="shared" si="6"/>
        <v>99</v>
      </c>
      <c r="C147" s="267"/>
      <c r="D147" s="242" t="str">
        <f>IF('Journal prep'!A104=" "," ",'Journal prep'!A104)</f>
        <v xml:space="preserve"> </v>
      </c>
      <c r="E147" s="243" t="str">
        <f>IF('Journal prep'!B104=" "," ",'Journal prep'!B104)</f>
        <v xml:space="preserve"> </v>
      </c>
      <c r="F147" s="243" t="str">
        <f t="shared" si="7"/>
        <v>99999</v>
      </c>
      <c r="G147" s="244"/>
      <c r="H147" s="245" t="str">
        <f>IF('Journal prep'!C104=" "," ",'Journal prep'!C104)</f>
        <v>99999-999</v>
      </c>
      <c r="I147" s="244"/>
      <c r="J147" s="246" t="str">
        <f>IF('Journal prep'!E104=" "," ",'Journal prep'!E104)</f>
        <v xml:space="preserve"> </v>
      </c>
      <c r="K147" s="231" t="str">
        <f>IF('Journal prep'!D104=" "," ",'Journal prep'!D104)</f>
        <v xml:space="preserve"> </v>
      </c>
      <c r="L147" s="221">
        <f>IF('Journal prep'!K104=" "," ",'Journal prep'!K104)</f>
        <v>0</v>
      </c>
      <c r="M147" s="222">
        <f t="shared" si="8"/>
        <v>0</v>
      </c>
      <c r="N147" s="223" t="str">
        <f>CONCATENATE("IMPREST: Cash Spent by ",$N$34," ",TEXT(Cash!$H$2,"dd-mmm-yy")," to ",TEXT(Cash!$J$2,"dd-mmm-yy")," ", Cash!D104)</f>
        <v xml:space="preserve">IMPREST: Cash Spent by CAMHS Phoenix School 00-Jan-00 to 00-Jan-00 </v>
      </c>
      <c r="O147" s="281"/>
      <c r="P147" s="72"/>
      <c r="Q147" s="337" t="s">
        <v>34</v>
      </c>
      <c r="R147" s="72"/>
      <c r="S147" s="72"/>
      <c r="T147" s="337" t="s">
        <v>354</v>
      </c>
      <c r="U147" s="72"/>
      <c r="V147" s="72"/>
      <c r="W147" s="72"/>
      <c r="X147" s="72"/>
      <c r="Y147" s="72"/>
      <c r="Z147" s="72"/>
      <c r="AA147" s="72"/>
      <c r="AB147" s="72"/>
      <c r="AC147" s="72"/>
      <c r="AD147" s="72"/>
      <c r="AE147" s="72"/>
      <c r="AF147" s="72"/>
      <c r="AG147" s="72"/>
      <c r="AH147" s="72"/>
      <c r="AI147" s="72"/>
      <c r="AJ147" s="72"/>
    </row>
    <row r="148" spans="1:36" ht="15" customHeight="1" x14ac:dyDescent="0.25">
      <c r="A148" t="str">
        <f t="shared" si="5"/>
        <v/>
      </c>
      <c r="B148">
        <f t="shared" si="6"/>
        <v>100</v>
      </c>
      <c r="C148" s="267"/>
      <c r="D148" s="242" t="str">
        <f>IF('Journal prep'!A105=" "," ",'Journal prep'!A105)</f>
        <v xml:space="preserve"> </v>
      </c>
      <c r="E148" s="243" t="str">
        <f>IF('Journal prep'!B105=" "," ",'Journal prep'!B105)</f>
        <v xml:space="preserve"> </v>
      </c>
      <c r="F148" s="243" t="str">
        <f t="shared" si="7"/>
        <v>99999</v>
      </c>
      <c r="G148" s="244"/>
      <c r="H148" s="245" t="str">
        <f>IF('Journal prep'!C105=" "," ",'Journal prep'!C105)</f>
        <v>99999-999</v>
      </c>
      <c r="I148" s="244"/>
      <c r="J148" s="246" t="str">
        <f>IF('Journal prep'!E105=" "," ",'Journal prep'!E105)</f>
        <v xml:space="preserve"> </v>
      </c>
      <c r="K148" s="231" t="str">
        <f>IF('Journal prep'!D105=" "," ",'Journal prep'!D105)</f>
        <v xml:space="preserve"> </v>
      </c>
      <c r="L148" s="221">
        <f>IF('Journal prep'!K105=" "," ",'Journal prep'!K105)</f>
        <v>0</v>
      </c>
      <c r="M148" s="222">
        <f t="shared" si="8"/>
        <v>0</v>
      </c>
      <c r="N148" s="223" t="str">
        <f>CONCATENATE("IMPREST: Cash Spent by ",$N$34," ",TEXT(Cash!$H$2,"dd-mmm-yy")," to ",TEXT(Cash!$J$2,"dd-mmm-yy")," ", Cash!D105)</f>
        <v xml:space="preserve">IMPREST: Cash Spent by CAMHS Phoenix School 00-Jan-00 to 00-Jan-00 </v>
      </c>
      <c r="O148" s="281"/>
      <c r="P148" s="72"/>
      <c r="Q148" s="337" t="s">
        <v>34</v>
      </c>
      <c r="R148" s="72"/>
      <c r="S148" s="72"/>
      <c r="T148" s="337" t="s">
        <v>354</v>
      </c>
      <c r="U148" s="72"/>
      <c r="V148" s="72"/>
      <c r="W148" s="72"/>
      <c r="X148" s="72"/>
      <c r="Y148" s="72"/>
      <c r="Z148" s="72"/>
      <c r="AA148" s="72"/>
      <c r="AB148" s="72"/>
      <c r="AC148" s="72"/>
      <c r="AD148" s="72"/>
      <c r="AE148" s="72"/>
      <c r="AF148" s="72"/>
      <c r="AG148" s="72"/>
      <c r="AH148" s="72"/>
      <c r="AI148" s="72"/>
      <c r="AJ148" s="72"/>
    </row>
    <row r="149" spans="1:36" ht="15" customHeight="1" x14ac:dyDescent="0.25">
      <c r="A149" t="str">
        <f t="shared" si="5"/>
        <v/>
      </c>
      <c r="B149">
        <f t="shared" si="6"/>
        <v>101</v>
      </c>
      <c r="C149" s="267"/>
      <c r="D149" s="242" t="str">
        <f>IF('Journal prep'!A106=" "," ",'Journal prep'!A106)</f>
        <v xml:space="preserve"> </v>
      </c>
      <c r="E149" s="243" t="str">
        <f>IF('Journal prep'!B106=" "," ",'Journal prep'!B106)</f>
        <v xml:space="preserve"> </v>
      </c>
      <c r="F149" s="243" t="str">
        <f t="shared" si="7"/>
        <v>99999</v>
      </c>
      <c r="G149" s="244"/>
      <c r="H149" s="245" t="str">
        <f>IF('Journal prep'!C106=" "," ",'Journal prep'!C106)</f>
        <v>99999-999</v>
      </c>
      <c r="I149" s="244"/>
      <c r="J149" s="246" t="str">
        <f>IF('Journal prep'!E106=" "," ",'Journal prep'!E106)</f>
        <v xml:space="preserve"> </v>
      </c>
      <c r="K149" s="231" t="str">
        <f>IF('Journal prep'!D106=" "," ",'Journal prep'!D106)</f>
        <v xml:space="preserve"> </v>
      </c>
      <c r="L149" s="221">
        <f>IF('Journal prep'!K106=" "," ",'Journal prep'!K106)</f>
        <v>0</v>
      </c>
      <c r="M149" s="222">
        <f t="shared" si="8"/>
        <v>0</v>
      </c>
      <c r="N149" s="223" t="str">
        <f>CONCATENATE("IMPREST: Cheque Issued by ",$N$34," ",TEXT(Cash!$H$2,"dd-mmm-yy")," to ",TEXT(Cash!$J$2,"dd-mmm-yy")," ", 'Chqs to Payee'!D6)</f>
        <v xml:space="preserve">IMPREST: Cheque Issued by CAMHS Phoenix School 00-Jan-00 to 00-Jan-00 </v>
      </c>
      <c r="O149" s="281"/>
      <c r="P149" s="72"/>
      <c r="Q149" s="337" t="s">
        <v>361</v>
      </c>
      <c r="R149" s="72"/>
      <c r="S149" s="72"/>
      <c r="T149" s="337" t="s">
        <v>354</v>
      </c>
      <c r="U149" s="72"/>
      <c r="V149" s="72"/>
      <c r="W149" s="72"/>
      <c r="X149" s="72"/>
      <c r="Y149" s="72"/>
      <c r="Z149" s="72"/>
      <c r="AA149" s="72"/>
      <c r="AB149" s="72"/>
      <c r="AC149" s="72"/>
      <c r="AD149" s="72"/>
      <c r="AE149" s="72"/>
      <c r="AF149" s="72"/>
      <c r="AG149" s="72"/>
      <c r="AH149" s="72"/>
      <c r="AI149" s="72"/>
      <c r="AJ149" s="72"/>
    </row>
    <row r="150" spans="1:36" ht="15" customHeight="1" x14ac:dyDescent="0.25">
      <c r="A150" t="str">
        <f t="shared" si="5"/>
        <v/>
      </c>
      <c r="B150">
        <f t="shared" si="6"/>
        <v>102</v>
      </c>
      <c r="C150" s="267"/>
      <c r="D150" s="242" t="str">
        <f>IF('Journal prep'!A107=" "," ",'Journal prep'!A107)</f>
        <v xml:space="preserve"> </v>
      </c>
      <c r="E150" s="243" t="str">
        <f>IF('Journal prep'!B107=" "," ",'Journal prep'!B107)</f>
        <v xml:space="preserve"> </v>
      </c>
      <c r="F150" s="243" t="str">
        <f t="shared" si="7"/>
        <v>99999</v>
      </c>
      <c r="G150" s="244"/>
      <c r="H150" s="245" t="str">
        <f>IF('Journal prep'!C107=" "," ",'Journal prep'!C107)</f>
        <v>99999-999</v>
      </c>
      <c r="I150" s="244"/>
      <c r="J150" s="246" t="str">
        <f>IF('Journal prep'!E107=" "," ",'Journal prep'!E107)</f>
        <v xml:space="preserve"> </v>
      </c>
      <c r="K150" s="231" t="str">
        <f>IF('Journal prep'!D107=" "," ",'Journal prep'!D107)</f>
        <v xml:space="preserve"> </v>
      </c>
      <c r="L150" s="221">
        <f>IF('Journal prep'!K107=" "," ",'Journal prep'!K107)</f>
        <v>0</v>
      </c>
      <c r="M150" s="222">
        <f t="shared" ref="M150:M168" si="9">ROUND(L150,2)</f>
        <v>0</v>
      </c>
      <c r="N150" s="223" t="str">
        <f>CONCATENATE("IMPREST: Cheque Issued by ",$N$34," ",TEXT(Cash!$H$2,"dd-mmm-yy")," to ",TEXT(Cash!$J$2,"dd-mmm-yy")," ", 'Chqs to Payee'!D7)</f>
        <v xml:space="preserve">IMPREST: Cheque Issued by CAMHS Phoenix School 00-Jan-00 to 00-Jan-00 </v>
      </c>
      <c r="O150" s="281"/>
      <c r="P150" s="72"/>
      <c r="Q150" s="337" t="s">
        <v>361</v>
      </c>
      <c r="R150" s="72"/>
      <c r="S150" s="72"/>
      <c r="T150" s="337" t="s">
        <v>354</v>
      </c>
      <c r="U150" s="72"/>
      <c r="V150" s="72"/>
      <c r="W150" s="72"/>
      <c r="X150" s="72"/>
      <c r="Y150" s="72"/>
      <c r="Z150" s="72"/>
      <c r="AA150" s="72"/>
      <c r="AB150" s="72"/>
      <c r="AC150" s="72"/>
      <c r="AD150" s="72"/>
      <c r="AE150" s="72"/>
      <c r="AF150" s="72"/>
      <c r="AG150" s="72"/>
      <c r="AH150" s="72"/>
      <c r="AI150" s="72"/>
      <c r="AJ150" s="72"/>
    </row>
    <row r="151" spans="1:36" ht="15" customHeight="1" x14ac:dyDescent="0.25">
      <c r="A151" t="str">
        <f t="shared" si="5"/>
        <v/>
      </c>
      <c r="B151">
        <f t="shared" si="6"/>
        <v>103</v>
      </c>
      <c r="C151" s="267"/>
      <c r="D151" s="242" t="str">
        <f>IF('Journal prep'!A108=" "," ",'Journal prep'!A108)</f>
        <v xml:space="preserve"> </v>
      </c>
      <c r="E151" s="243" t="str">
        <f>IF('Journal prep'!B108=" "," ",'Journal prep'!B108)</f>
        <v xml:space="preserve"> </v>
      </c>
      <c r="F151" s="243" t="str">
        <f t="shared" si="7"/>
        <v>99999</v>
      </c>
      <c r="G151" s="244"/>
      <c r="H151" s="245" t="str">
        <f>IF('Journal prep'!C108=" "," ",'Journal prep'!C108)</f>
        <v>99999-999</v>
      </c>
      <c r="I151" s="244"/>
      <c r="J151" s="246" t="str">
        <f>IF('Journal prep'!E108=" "," ",'Journal prep'!E108)</f>
        <v xml:space="preserve"> </v>
      </c>
      <c r="K151" s="231" t="str">
        <f>IF('Journal prep'!D108=" "," ",'Journal prep'!D108)</f>
        <v xml:space="preserve"> </v>
      </c>
      <c r="L151" s="221">
        <f>IF('Journal prep'!K108=" "," ",'Journal prep'!K108)</f>
        <v>0</v>
      </c>
      <c r="M151" s="222">
        <f t="shared" si="9"/>
        <v>0</v>
      </c>
      <c r="N151" s="223" t="str">
        <f>CONCATENATE("IMPREST: Cheque Issued by ",$N$34," ",TEXT(Cash!$H$2,"dd-mmm-yy")," to ",TEXT(Cash!$J$2,"dd-mmm-yy")," ", 'Chqs to Payee'!D8)</f>
        <v xml:space="preserve">IMPREST: Cheque Issued by CAMHS Phoenix School 00-Jan-00 to 00-Jan-00 </v>
      </c>
      <c r="O151" s="281"/>
      <c r="P151" s="72"/>
      <c r="Q151" s="337" t="s">
        <v>361</v>
      </c>
      <c r="R151" s="72"/>
      <c r="S151" s="72"/>
      <c r="T151" s="337" t="s">
        <v>354</v>
      </c>
      <c r="U151" s="72"/>
      <c r="V151" s="72"/>
      <c r="W151" s="72"/>
      <c r="X151" s="72"/>
      <c r="Y151" s="72"/>
      <c r="Z151" s="72"/>
      <c r="AA151" s="72"/>
      <c r="AB151" s="72"/>
      <c r="AC151" s="72"/>
      <c r="AD151" s="72"/>
      <c r="AE151" s="72"/>
      <c r="AF151" s="72"/>
      <c r="AG151" s="72"/>
      <c r="AH151" s="72"/>
      <c r="AI151" s="72"/>
      <c r="AJ151" s="72"/>
    </row>
    <row r="152" spans="1:36" ht="15" customHeight="1" x14ac:dyDescent="0.25">
      <c r="A152" t="str">
        <f t="shared" si="5"/>
        <v/>
      </c>
      <c r="B152">
        <f t="shared" si="6"/>
        <v>104</v>
      </c>
      <c r="C152" s="267"/>
      <c r="D152" s="242" t="str">
        <f>IF('Journal prep'!A109=" "," ",'Journal prep'!A109)</f>
        <v xml:space="preserve"> </v>
      </c>
      <c r="E152" s="243" t="str">
        <f>IF('Journal prep'!B109=" "," ",'Journal prep'!B109)</f>
        <v xml:space="preserve"> </v>
      </c>
      <c r="F152" s="243" t="str">
        <f t="shared" si="7"/>
        <v>99999</v>
      </c>
      <c r="G152" s="244"/>
      <c r="H152" s="245" t="str">
        <f>IF('Journal prep'!C109=" "," ",'Journal prep'!C109)</f>
        <v>99999-999</v>
      </c>
      <c r="I152" s="244"/>
      <c r="J152" s="246" t="str">
        <f>IF('Journal prep'!E109=" "," ",'Journal prep'!E109)</f>
        <v xml:space="preserve"> </v>
      </c>
      <c r="K152" s="231" t="str">
        <f>IF('Journal prep'!D109=" "," ",'Journal prep'!D109)</f>
        <v xml:space="preserve"> </v>
      </c>
      <c r="L152" s="221">
        <f>IF('Journal prep'!K109=" "," ",'Journal prep'!K109)</f>
        <v>0</v>
      </c>
      <c r="M152" s="222">
        <f t="shared" si="9"/>
        <v>0</v>
      </c>
      <c r="N152" s="223" t="str">
        <f>CONCATENATE("IMPREST: Cheque Issued by ",$N$34," ",TEXT(Cash!$H$2,"dd-mmm-yy")," to ",TEXT(Cash!$J$2,"dd-mmm-yy")," ", 'Chqs to Payee'!D9)</f>
        <v xml:space="preserve">IMPREST: Cheque Issued by CAMHS Phoenix School 00-Jan-00 to 00-Jan-00 </v>
      </c>
      <c r="O152" s="281"/>
      <c r="P152" s="72"/>
      <c r="Q152" s="337" t="s">
        <v>361</v>
      </c>
      <c r="R152" s="72"/>
      <c r="S152" s="72"/>
      <c r="T152" s="337" t="s">
        <v>354</v>
      </c>
      <c r="U152" s="72"/>
      <c r="V152" s="72"/>
      <c r="W152" s="72"/>
      <c r="X152" s="72"/>
      <c r="Y152" s="72"/>
      <c r="Z152" s="72"/>
      <c r="AA152" s="72"/>
      <c r="AB152" s="72"/>
      <c r="AC152" s="72"/>
      <c r="AD152" s="72"/>
      <c r="AE152" s="72"/>
      <c r="AF152" s="72"/>
      <c r="AG152" s="72"/>
      <c r="AH152" s="72"/>
      <c r="AI152" s="72"/>
      <c r="AJ152" s="72"/>
    </row>
    <row r="153" spans="1:36" ht="15" customHeight="1" x14ac:dyDescent="0.25">
      <c r="A153" t="str">
        <f t="shared" si="5"/>
        <v/>
      </c>
      <c r="B153">
        <f t="shared" si="6"/>
        <v>105</v>
      </c>
      <c r="C153" s="267"/>
      <c r="D153" s="242" t="str">
        <f>IF('Journal prep'!A110=" "," ",'Journal prep'!A110)</f>
        <v xml:space="preserve"> </v>
      </c>
      <c r="E153" s="243" t="str">
        <f>IF('Journal prep'!B110=" "," ",'Journal prep'!B110)</f>
        <v xml:space="preserve"> </v>
      </c>
      <c r="F153" s="243" t="str">
        <f t="shared" si="7"/>
        <v>99999</v>
      </c>
      <c r="G153" s="244"/>
      <c r="H153" s="245" t="str">
        <f>IF('Journal prep'!C110=" "," ",'Journal prep'!C110)</f>
        <v>99999-999</v>
      </c>
      <c r="I153" s="244"/>
      <c r="J153" s="246" t="str">
        <f>IF('Journal prep'!E110=" "," ",'Journal prep'!E110)</f>
        <v xml:space="preserve"> </v>
      </c>
      <c r="K153" s="231" t="str">
        <f>IF('Journal prep'!D110=" "," ",'Journal prep'!D110)</f>
        <v xml:space="preserve"> </v>
      </c>
      <c r="L153" s="221">
        <f>IF('Journal prep'!K110=" "," ",'Journal prep'!K110)</f>
        <v>0</v>
      </c>
      <c r="M153" s="222">
        <f t="shared" si="9"/>
        <v>0</v>
      </c>
      <c r="N153" s="223" t="str">
        <f>CONCATENATE("IMPREST: Cheque Issued by ",$N$34," ",TEXT(Cash!$H$2,"dd-mmm-yy")," to ",TEXT(Cash!$J$2,"dd-mmm-yy")," ", 'Chqs to Payee'!D10)</f>
        <v xml:space="preserve">IMPREST: Cheque Issued by CAMHS Phoenix School 00-Jan-00 to 00-Jan-00 </v>
      </c>
      <c r="O153" s="281"/>
      <c r="P153" s="72"/>
      <c r="Q153" s="337" t="s">
        <v>361</v>
      </c>
      <c r="R153" s="72"/>
      <c r="S153" s="72"/>
      <c r="T153" s="337" t="s">
        <v>354</v>
      </c>
      <c r="U153" s="72"/>
      <c r="V153" s="72"/>
      <c r="W153" s="72"/>
      <c r="X153" s="72"/>
      <c r="Y153" s="72"/>
      <c r="Z153" s="72"/>
      <c r="AA153" s="72"/>
      <c r="AB153" s="72"/>
      <c r="AC153" s="72"/>
      <c r="AD153" s="72"/>
      <c r="AE153" s="72"/>
      <c r="AF153" s="72"/>
      <c r="AG153" s="72"/>
      <c r="AH153" s="72"/>
      <c r="AI153" s="72"/>
      <c r="AJ153" s="72"/>
    </row>
    <row r="154" spans="1:36" ht="15" customHeight="1" x14ac:dyDescent="0.25">
      <c r="A154" t="str">
        <f t="shared" si="5"/>
        <v/>
      </c>
      <c r="B154">
        <f t="shared" si="6"/>
        <v>106</v>
      </c>
      <c r="C154" s="267"/>
      <c r="D154" s="242" t="str">
        <f>IF('Journal prep'!A111=" "," ",'Journal prep'!A111)</f>
        <v xml:space="preserve"> </v>
      </c>
      <c r="E154" s="243" t="str">
        <f>IF('Journal prep'!B111=" "," ",'Journal prep'!B111)</f>
        <v xml:space="preserve"> </v>
      </c>
      <c r="F154" s="243" t="str">
        <f t="shared" si="7"/>
        <v>99999</v>
      </c>
      <c r="G154" s="244"/>
      <c r="H154" s="245" t="str">
        <f>IF('Journal prep'!C111=" "," ",'Journal prep'!C111)</f>
        <v>99999-999</v>
      </c>
      <c r="I154" s="244"/>
      <c r="J154" s="246" t="str">
        <f>IF('Journal prep'!E111=" "," ",'Journal prep'!E111)</f>
        <v xml:space="preserve"> </v>
      </c>
      <c r="K154" s="231" t="str">
        <f>IF('Journal prep'!D111=" "," ",'Journal prep'!D111)</f>
        <v xml:space="preserve"> </v>
      </c>
      <c r="L154" s="221">
        <f>IF('Journal prep'!K111=" "," ",'Journal prep'!K111)</f>
        <v>0</v>
      </c>
      <c r="M154" s="222">
        <f t="shared" si="9"/>
        <v>0</v>
      </c>
      <c r="N154" s="223" t="str">
        <f>CONCATENATE("IMPREST: Cheque Issued by ",$N$34," ",TEXT(Cash!$H$2,"dd-mmm-yy")," to ",TEXT(Cash!$J$2,"dd-mmm-yy")," ", 'Chqs to Payee'!D11)</f>
        <v xml:space="preserve">IMPREST: Cheque Issued by CAMHS Phoenix School 00-Jan-00 to 00-Jan-00 </v>
      </c>
      <c r="O154" s="281"/>
      <c r="P154" s="72"/>
      <c r="Q154" s="337" t="s">
        <v>361</v>
      </c>
      <c r="R154" s="72"/>
      <c r="S154" s="72"/>
      <c r="T154" s="337" t="s">
        <v>354</v>
      </c>
      <c r="U154" s="72"/>
      <c r="V154" s="72"/>
      <c r="W154" s="72"/>
      <c r="X154" s="72"/>
      <c r="Y154" s="72"/>
      <c r="Z154" s="72"/>
      <c r="AA154" s="72"/>
      <c r="AB154" s="72"/>
      <c r="AC154" s="72"/>
      <c r="AD154" s="72"/>
      <c r="AE154" s="72"/>
      <c r="AF154" s="72"/>
      <c r="AG154" s="72"/>
      <c r="AH154" s="72"/>
      <c r="AI154" s="72"/>
      <c r="AJ154" s="72"/>
    </row>
    <row r="155" spans="1:36" ht="15" customHeight="1" x14ac:dyDescent="0.25">
      <c r="A155" t="str">
        <f t="shared" si="5"/>
        <v/>
      </c>
      <c r="B155">
        <f t="shared" si="6"/>
        <v>107</v>
      </c>
      <c r="C155" s="267"/>
      <c r="D155" s="242" t="str">
        <f>IF('Journal prep'!A112=" "," ",'Journal prep'!A112)</f>
        <v xml:space="preserve"> </v>
      </c>
      <c r="E155" s="243" t="str">
        <f>IF('Journal prep'!B112=" "," ",'Journal prep'!B112)</f>
        <v xml:space="preserve"> </v>
      </c>
      <c r="F155" s="243" t="str">
        <f t="shared" si="7"/>
        <v>99999</v>
      </c>
      <c r="G155" s="244"/>
      <c r="H155" s="245" t="str">
        <f>IF('Journal prep'!C112=" "," ",'Journal prep'!C112)</f>
        <v>99999-999</v>
      </c>
      <c r="I155" s="244"/>
      <c r="J155" s="246" t="str">
        <f>IF('Journal prep'!E112=" "," ",'Journal prep'!E112)</f>
        <v xml:space="preserve"> </v>
      </c>
      <c r="K155" s="231" t="str">
        <f>IF('Journal prep'!D112=" "," ",'Journal prep'!D112)</f>
        <v xml:space="preserve"> </v>
      </c>
      <c r="L155" s="221">
        <f>IF('Journal prep'!K112=" "," ",'Journal prep'!K112)</f>
        <v>0</v>
      </c>
      <c r="M155" s="222">
        <f t="shared" si="9"/>
        <v>0</v>
      </c>
      <c r="N155" s="223" t="str">
        <f>CONCATENATE("IMPREST: Cheque Issued by ",$N$34," ",TEXT(Cash!$H$2,"dd-mmm-yy")," to ",TEXT(Cash!$J$2,"dd-mmm-yy")," ", 'Chqs to Payee'!D12)</f>
        <v xml:space="preserve">IMPREST: Cheque Issued by CAMHS Phoenix School 00-Jan-00 to 00-Jan-00 </v>
      </c>
      <c r="O155" s="281"/>
      <c r="P155" s="72"/>
      <c r="Q155" s="337" t="s">
        <v>361</v>
      </c>
      <c r="R155" s="72"/>
      <c r="S155" s="72"/>
      <c r="T155" s="337" t="s">
        <v>354</v>
      </c>
      <c r="U155" s="72"/>
      <c r="V155" s="72"/>
      <c r="W155" s="72"/>
      <c r="X155" s="72"/>
      <c r="Y155" s="72"/>
      <c r="Z155" s="72"/>
      <c r="AA155" s="72"/>
      <c r="AB155" s="72"/>
      <c r="AC155" s="72"/>
      <c r="AD155" s="72"/>
      <c r="AE155" s="72"/>
      <c r="AF155" s="72"/>
      <c r="AG155" s="72"/>
      <c r="AH155" s="72"/>
      <c r="AI155" s="72"/>
      <c r="AJ155" s="72"/>
    </row>
    <row r="156" spans="1:36" ht="15" customHeight="1" x14ac:dyDescent="0.25">
      <c r="A156" t="str">
        <f t="shared" si="5"/>
        <v/>
      </c>
      <c r="B156">
        <f t="shared" si="6"/>
        <v>108</v>
      </c>
      <c r="C156" s="267"/>
      <c r="D156" s="242" t="str">
        <f>IF('Journal prep'!A113=" "," ",'Journal prep'!A113)</f>
        <v xml:space="preserve"> </v>
      </c>
      <c r="E156" s="243" t="str">
        <f>IF('Journal prep'!B113=" "," ",'Journal prep'!B113)</f>
        <v xml:space="preserve"> </v>
      </c>
      <c r="F156" s="243" t="str">
        <f t="shared" si="7"/>
        <v>99999</v>
      </c>
      <c r="G156" s="244"/>
      <c r="H156" s="245" t="str">
        <f>IF('Journal prep'!C113=" "," ",'Journal prep'!C113)</f>
        <v>99999-999</v>
      </c>
      <c r="I156" s="244"/>
      <c r="J156" s="246" t="str">
        <f>IF('Journal prep'!E113=" "," ",'Journal prep'!E113)</f>
        <v xml:space="preserve"> </v>
      </c>
      <c r="K156" s="231" t="str">
        <f>IF('Journal prep'!D113=" "," ",'Journal prep'!D113)</f>
        <v xml:space="preserve"> </v>
      </c>
      <c r="L156" s="221">
        <f>IF('Journal prep'!K113=" "," ",'Journal prep'!K113)</f>
        <v>0</v>
      </c>
      <c r="M156" s="222">
        <f t="shared" si="9"/>
        <v>0</v>
      </c>
      <c r="N156" s="223" t="str">
        <f>CONCATENATE("IMPREST: Cheque Issued by ",$N$34," ",TEXT(Cash!$H$2,"dd-mmm-yy")," to ",TEXT(Cash!$J$2,"dd-mmm-yy")," ", 'Chqs to Payee'!D13)</f>
        <v xml:space="preserve">IMPREST: Cheque Issued by CAMHS Phoenix School 00-Jan-00 to 00-Jan-00 </v>
      </c>
      <c r="O156" s="281"/>
      <c r="P156" s="72"/>
      <c r="Q156" s="337" t="s">
        <v>361</v>
      </c>
      <c r="R156" s="72"/>
      <c r="S156" s="72"/>
      <c r="T156" s="337" t="s">
        <v>354</v>
      </c>
      <c r="U156" s="72"/>
      <c r="V156" s="72"/>
      <c r="W156" s="72"/>
      <c r="X156" s="72"/>
      <c r="Y156" s="72"/>
      <c r="Z156" s="72"/>
      <c r="AA156" s="72"/>
      <c r="AB156" s="72"/>
      <c r="AC156" s="72"/>
      <c r="AD156" s="72"/>
      <c r="AE156" s="72"/>
      <c r="AF156" s="72"/>
      <c r="AG156" s="72"/>
      <c r="AH156" s="72"/>
      <c r="AI156" s="72"/>
      <c r="AJ156" s="72"/>
    </row>
    <row r="157" spans="1:36" ht="15" customHeight="1" x14ac:dyDescent="0.25">
      <c r="A157" t="str">
        <f t="shared" si="5"/>
        <v/>
      </c>
      <c r="B157">
        <f t="shared" si="6"/>
        <v>109</v>
      </c>
      <c r="C157" s="267"/>
      <c r="D157" s="242" t="str">
        <f>IF('Journal prep'!A114=" "," ",'Journal prep'!A114)</f>
        <v xml:space="preserve"> </v>
      </c>
      <c r="E157" s="243" t="str">
        <f>IF('Journal prep'!B114=" "," ",'Journal prep'!B114)</f>
        <v xml:space="preserve"> </v>
      </c>
      <c r="F157" s="243" t="str">
        <f t="shared" si="7"/>
        <v>99999</v>
      </c>
      <c r="G157" s="244"/>
      <c r="H157" s="245" t="str">
        <f>IF('Journal prep'!C114=" "," ",'Journal prep'!C114)</f>
        <v>99999-999</v>
      </c>
      <c r="I157" s="244"/>
      <c r="J157" s="246" t="str">
        <f>IF('Journal prep'!E114=" "," ",'Journal prep'!E114)</f>
        <v xml:space="preserve"> </v>
      </c>
      <c r="K157" s="231" t="str">
        <f>IF('Journal prep'!D114=" "," ",'Journal prep'!D114)</f>
        <v xml:space="preserve"> </v>
      </c>
      <c r="L157" s="221">
        <f>IF('Journal prep'!K114=" "," ",'Journal prep'!K114)</f>
        <v>0</v>
      </c>
      <c r="M157" s="222">
        <f t="shared" si="9"/>
        <v>0</v>
      </c>
      <c r="N157" s="223" t="str">
        <f>CONCATENATE("IMPREST: Cheque Issued by ",$N$34," ",TEXT(Cash!$H$2,"dd-mmm-yy")," to ",TEXT(Cash!$J$2,"dd-mmm-yy")," ", 'Chqs to Payee'!D14)</f>
        <v xml:space="preserve">IMPREST: Cheque Issued by CAMHS Phoenix School 00-Jan-00 to 00-Jan-00 </v>
      </c>
      <c r="O157" s="281"/>
      <c r="P157" s="72"/>
      <c r="Q157" s="337" t="s">
        <v>361</v>
      </c>
      <c r="R157" s="72"/>
      <c r="S157" s="72"/>
      <c r="T157" s="337" t="s">
        <v>354</v>
      </c>
      <c r="U157" s="72"/>
      <c r="V157" s="72"/>
      <c r="W157" s="72"/>
      <c r="X157" s="72"/>
      <c r="Y157" s="72"/>
      <c r="Z157" s="72"/>
      <c r="AA157" s="72"/>
      <c r="AB157" s="72"/>
      <c r="AC157" s="72"/>
      <c r="AD157" s="72"/>
      <c r="AE157" s="72"/>
      <c r="AF157" s="72"/>
      <c r="AG157" s="72"/>
      <c r="AH157" s="72"/>
      <c r="AI157" s="72"/>
      <c r="AJ157" s="72"/>
    </row>
    <row r="158" spans="1:36" ht="15" customHeight="1" x14ac:dyDescent="0.25">
      <c r="A158" t="str">
        <f t="shared" si="5"/>
        <v/>
      </c>
      <c r="B158">
        <f t="shared" si="6"/>
        <v>110</v>
      </c>
      <c r="C158" s="267"/>
      <c r="D158" s="242" t="str">
        <f>IF('Journal prep'!A115=" "," ",'Journal prep'!A115)</f>
        <v xml:space="preserve"> </v>
      </c>
      <c r="E158" s="243" t="str">
        <f>IF('Journal prep'!B115=" "," ",'Journal prep'!B115)</f>
        <v xml:space="preserve"> </v>
      </c>
      <c r="F158" s="243" t="str">
        <f t="shared" si="7"/>
        <v>99999</v>
      </c>
      <c r="G158" s="244"/>
      <c r="H158" s="245" t="str">
        <f>IF('Journal prep'!C115=" "," ",'Journal prep'!C115)</f>
        <v>99999-999</v>
      </c>
      <c r="I158" s="244"/>
      <c r="J158" s="246" t="str">
        <f>IF('Journal prep'!E115=" "," ",'Journal prep'!E115)</f>
        <v xml:space="preserve"> </v>
      </c>
      <c r="K158" s="231" t="str">
        <f>IF('Journal prep'!D115=" "," ",'Journal prep'!D115)</f>
        <v xml:space="preserve"> </v>
      </c>
      <c r="L158" s="221">
        <f>IF('Journal prep'!K115=" "," ",'Journal prep'!K115)</f>
        <v>0</v>
      </c>
      <c r="M158" s="222">
        <f t="shared" si="9"/>
        <v>0</v>
      </c>
      <c r="N158" s="223" t="str">
        <f>CONCATENATE("IMPREST: Cheque Issued by ",$N$34," ",TEXT(Cash!$H$2,"dd-mmm-yy")," to ",TEXT(Cash!$J$2,"dd-mmm-yy")," ", 'Chqs to Payee'!D15)</f>
        <v xml:space="preserve">IMPREST: Cheque Issued by CAMHS Phoenix School 00-Jan-00 to 00-Jan-00 </v>
      </c>
      <c r="O158" s="281"/>
      <c r="P158" s="72"/>
      <c r="Q158" s="337" t="s">
        <v>361</v>
      </c>
      <c r="R158" s="72"/>
      <c r="S158" s="72"/>
      <c r="T158" s="337" t="s">
        <v>354</v>
      </c>
      <c r="U158" s="72"/>
      <c r="V158" s="72"/>
      <c r="W158" s="72"/>
      <c r="X158" s="72"/>
      <c r="Y158" s="72"/>
      <c r="Z158" s="72"/>
      <c r="AA158" s="72"/>
      <c r="AB158" s="72"/>
      <c r="AC158" s="72"/>
      <c r="AD158" s="72"/>
      <c r="AE158" s="72"/>
      <c r="AF158" s="72"/>
      <c r="AG158" s="72"/>
      <c r="AH158" s="72"/>
      <c r="AI158" s="72"/>
      <c r="AJ158" s="72"/>
    </row>
    <row r="159" spans="1:36" ht="15" customHeight="1" x14ac:dyDescent="0.25">
      <c r="A159" t="str">
        <f t="shared" si="5"/>
        <v/>
      </c>
      <c r="B159">
        <f t="shared" si="6"/>
        <v>111</v>
      </c>
      <c r="C159" s="267"/>
      <c r="D159" s="242" t="str">
        <f>IF('Journal prep'!A116=" "," ",'Journal prep'!A116)</f>
        <v xml:space="preserve"> </v>
      </c>
      <c r="E159" s="243" t="str">
        <f>IF('Journal prep'!B116=" "," ",'Journal prep'!B116)</f>
        <v xml:space="preserve"> </v>
      </c>
      <c r="F159" s="243" t="str">
        <f t="shared" si="7"/>
        <v>99999</v>
      </c>
      <c r="G159" s="244"/>
      <c r="H159" s="245" t="str">
        <f>IF('Journal prep'!C116=" "," ",'Journal prep'!C116)</f>
        <v>99999-999</v>
      </c>
      <c r="I159" s="244"/>
      <c r="J159" s="246" t="str">
        <f>IF('Journal prep'!E116=" "," ",'Journal prep'!E116)</f>
        <v xml:space="preserve"> </v>
      </c>
      <c r="K159" s="231" t="str">
        <f>IF('Journal prep'!D116=" "," ",'Journal prep'!D116)</f>
        <v xml:space="preserve"> </v>
      </c>
      <c r="L159" s="221">
        <f>IF('Journal prep'!K116=" "," ",'Journal prep'!K116)</f>
        <v>0</v>
      </c>
      <c r="M159" s="222">
        <f t="shared" si="9"/>
        <v>0</v>
      </c>
      <c r="N159" s="223" t="str">
        <f>CONCATENATE("IMPREST: Cheque Issued by ",$N$34," ",TEXT(Cash!$H$2,"dd-mmm-yy")," to ",TEXT(Cash!$J$2,"dd-mmm-yy")," ", 'Chqs to Payee'!D16)</f>
        <v xml:space="preserve">IMPREST: Cheque Issued by CAMHS Phoenix School 00-Jan-00 to 00-Jan-00 </v>
      </c>
      <c r="O159" s="281"/>
      <c r="P159" s="72"/>
      <c r="Q159" s="337" t="s">
        <v>361</v>
      </c>
      <c r="R159" s="72"/>
      <c r="S159" s="72"/>
      <c r="T159" s="337" t="s">
        <v>354</v>
      </c>
      <c r="U159" s="72"/>
      <c r="V159" s="72"/>
      <c r="W159" s="72"/>
      <c r="X159" s="72"/>
      <c r="Y159" s="72"/>
      <c r="Z159" s="72"/>
      <c r="AA159" s="72"/>
      <c r="AB159" s="72"/>
      <c r="AC159" s="72"/>
      <c r="AD159" s="72"/>
      <c r="AE159" s="72"/>
      <c r="AF159" s="72"/>
      <c r="AG159" s="72"/>
      <c r="AH159" s="72"/>
      <c r="AI159" s="72"/>
      <c r="AJ159" s="72"/>
    </row>
    <row r="160" spans="1:36" ht="15" customHeight="1" x14ac:dyDescent="0.25">
      <c r="A160" t="str">
        <f t="shared" si="5"/>
        <v/>
      </c>
      <c r="B160">
        <f t="shared" si="6"/>
        <v>112</v>
      </c>
      <c r="C160" s="267"/>
      <c r="D160" s="242" t="str">
        <f>IF('Journal prep'!A117=" "," ",'Journal prep'!A117)</f>
        <v xml:space="preserve"> </v>
      </c>
      <c r="E160" s="243" t="str">
        <f>IF('Journal prep'!B117=" "," ",'Journal prep'!B117)</f>
        <v xml:space="preserve"> </v>
      </c>
      <c r="F160" s="243" t="str">
        <f t="shared" si="7"/>
        <v>99999</v>
      </c>
      <c r="G160" s="244"/>
      <c r="H160" s="245" t="str">
        <f>IF('Journal prep'!C117=" "," ",'Journal prep'!C117)</f>
        <v>99999-999</v>
      </c>
      <c r="I160" s="244"/>
      <c r="J160" s="246" t="str">
        <f>IF('Journal prep'!E117=" "," ",'Journal prep'!E117)</f>
        <v xml:space="preserve"> </v>
      </c>
      <c r="K160" s="231" t="str">
        <f>IF('Journal prep'!D117=" "," ",'Journal prep'!D117)</f>
        <v xml:space="preserve"> </v>
      </c>
      <c r="L160" s="221">
        <f>IF('Journal prep'!K117=" "," ",'Journal prep'!K117)</f>
        <v>0</v>
      </c>
      <c r="M160" s="222">
        <f t="shared" si="9"/>
        <v>0</v>
      </c>
      <c r="N160" s="223" t="str">
        <f>CONCATENATE("IMPREST: Cheque Issued by ",$N$34," ",TEXT(Cash!$H$2,"dd-mmm-yy")," to ",TEXT(Cash!$J$2,"dd-mmm-yy")," ", 'Chqs to Payee'!D17)</f>
        <v xml:space="preserve">IMPREST: Cheque Issued by CAMHS Phoenix School 00-Jan-00 to 00-Jan-00 </v>
      </c>
      <c r="O160" s="281"/>
      <c r="P160" s="72"/>
      <c r="Q160" s="337" t="s">
        <v>361</v>
      </c>
      <c r="R160" s="72"/>
      <c r="S160" s="72"/>
      <c r="T160" s="337" t="s">
        <v>354</v>
      </c>
      <c r="U160" s="72"/>
      <c r="V160" s="72"/>
      <c r="W160" s="72"/>
      <c r="X160" s="72"/>
      <c r="Y160" s="72"/>
      <c r="Z160" s="72"/>
      <c r="AA160" s="72"/>
      <c r="AB160" s="72"/>
      <c r="AC160" s="72"/>
      <c r="AD160" s="72"/>
      <c r="AE160" s="72"/>
      <c r="AF160" s="72"/>
      <c r="AG160" s="72"/>
      <c r="AH160" s="72"/>
      <c r="AI160" s="72"/>
      <c r="AJ160" s="72"/>
    </row>
    <row r="161" spans="1:36" ht="15" customHeight="1" x14ac:dyDescent="0.25">
      <c r="A161" t="str">
        <f t="shared" si="5"/>
        <v/>
      </c>
      <c r="B161">
        <f t="shared" si="6"/>
        <v>113</v>
      </c>
      <c r="C161" s="267"/>
      <c r="D161" s="242" t="str">
        <f>IF('Journal prep'!A118=" "," ",'Journal prep'!A118)</f>
        <v xml:space="preserve"> </v>
      </c>
      <c r="E161" s="243" t="str">
        <f>IF('Journal prep'!B118=" "," ",'Journal prep'!B118)</f>
        <v xml:space="preserve"> </v>
      </c>
      <c r="F161" s="243" t="str">
        <f t="shared" si="7"/>
        <v>99999</v>
      </c>
      <c r="G161" s="244"/>
      <c r="H161" s="245" t="str">
        <f>IF('Journal prep'!C118=" "," ",'Journal prep'!C118)</f>
        <v>99999-999</v>
      </c>
      <c r="I161" s="244"/>
      <c r="J161" s="246" t="str">
        <f>IF('Journal prep'!E118=" "," ",'Journal prep'!E118)</f>
        <v xml:space="preserve"> </v>
      </c>
      <c r="K161" s="231" t="str">
        <f>IF('Journal prep'!D118=" "," ",'Journal prep'!D118)</f>
        <v xml:space="preserve"> </v>
      </c>
      <c r="L161" s="221">
        <f>IF('Journal prep'!K118=" "," ",'Journal prep'!K118)</f>
        <v>0</v>
      </c>
      <c r="M161" s="222">
        <f t="shared" si="9"/>
        <v>0</v>
      </c>
      <c r="N161" s="223" t="str">
        <f>CONCATENATE("IMPREST: Cheque Issued by ",$N$34," ",TEXT(Cash!$H$2,"dd-mmm-yy")," to ",TEXT(Cash!$J$2,"dd-mmm-yy")," ", 'Chqs to Payee'!D18)</f>
        <v xml:space="preserve">IMPREST: Cheque Issued by CAMHS Phoenix School 00-Jan-00 to 00-Jan-00 </v>
      </c>
      <c r="O161" s="281"/>
      <c r="P161" s="72"/>
      <c r="Q161" s="337" t="s">
        <v>361</v>
      </c>
      <c r="R161" s="72"/>
      <c r="S161" s="72"/>
      <c r="T161" s="337" t="s">
        <v>354</v>
      </c>
      <c r="U161" s="72"/>
      <c r="V161" s="72"/>
      <c r="W161" s="72"/>
      <c r="X161" s="72"/>
      <c r="Y161" s="72"/>
      <c r="Z161" s="72"/>
      <c r="AA161" s="72"/>
      <c r="AB161" s="72"/>
      <c r="AC161" s="72"/>
      <c r="AD161" s="72"/>
      <c r="AE161" s="72"/>
      <c r="AF161" s="72"/>
      <c r="AG161" s="72"/>
      <c r="AH161" s="72"/>
      <c r="AI161" s="72"/>
      <c r="AJ161" s="72"/>
    </row>
    <row r="162" spans="1:36" ht="15" customHeight="1" x14ac:dyDescent="0.25">
      <c r="A162" t="str">
        <f t="shared" si="5"/>
        <v/>
      </c>
      <c r="B162">
        <f t="shared" si="6"/>
        <v>114</v>
      </c>
      <c r="C162" s="267"/>
      <c r="D162" s="242" t="str">
        <f>IF('Journal prep'!A119=" "," ",'Journal prep'!A119)</f>
        <v xml:space="preserve"> </v>
      </c>
      <c r="E162" s="243" t="str">
        <f>IF('Journal prep'!B119=" "," ",'Journal prep'!B119)</f>
        <v xml:space="preserve"> </v>
      </c>
      <c r="F162" s="243" t="str">
        <f t="shared" si="7"/>
        <v>99999</v>
      </c>
      <c r="G162" s="244"/>
      <c r="H162" s="245" t="str">
        <f>IF('Journal prep'!C119=" "," ",'Journal prep'!C119)</f>
        <v>99999-999</v>
      </c>
      <c r="I162" s="244"/>
      <c r="J162" s="246" t="str">
        <f>IF('Journal prep'!E119=" "," ",'Journal prep'!E119)</f>
        <v xml:space="preserve"> </v>
      </c>
      <c r="K162" s="231" t="str">
        <f>IF('Journal prep'!D119=" "," ",'Journal prep'!D119)</f>
        <v xml:space="preserve"> </v>
      </c>
      <c r="L162" s="221">
        <f>IF('Journal prep'!K119=" "," ",'Journal prep'!K119)</f>
        <v>0</v>
      </c>
      <c r="M162" s="222">
        <f t="shared" si="9"/>
        <v>0</v>
      </c>
      <c r="N162" s="223" t="str">
        <f>CONCATENATE("IMPREST: Cheque Issued by ",$N$34," ",TEXT(Cash!$H$2,"dd-mmm-yy")," to ",TEXT(Cash!$J$2,"dd-mmm-yy")," ", 'Chqs to Payee'!D19)</f>
        <v xml:space="preserve">IMPREST: Cheque Issued by CAMHS Phoenix School 00-Jan-00 to 00-Jan-00 </v>
      </c>
      <c r="O162" s="281"/>
      <c r="P162" s="72"/>
      <c r="Q162" s="337" t="s">
        <v>361</v>
      </c>
      <c r="R162" s="72"/>
      <c r="S162" s="72"/>
      <c r="T162" s="337" t="s">
        <v>354</v>
      </c>
      <c r="U162" s="72"/>
      <c r="V162" s="72"/>
      <c r="W162" s="72"/>
      <c r="X162" s="72"/>
      <c r="Y162" s="72"/>
      <c r="Z162" s="72"/>
      <c r="AA162" s="72"/>
      <c r="AB162" s="72"/>
      <c r="AC162" s="72"/>
      <c r="AD162" s="72"/>
      <c r="AE162" s="72"/>
      <c r="AF162" s="72"/>
      <c r="AG162" s="72"/>
      <c r="AH162" s="72"/>
      <c r="AI162" s="72"/>
      <c r="AJ162" s="72"/>
    </row>
    <row r="163" spans="1:36" ht="15" customHeight="1" x14ac:dyDescent="0.25">
      <c r="A163" t="str">
        <f t="shared" si="5"/>
        <v/>
      </c>
      <c r="B163">
        <f t="shared" si="6"/>
        <v>115</v>
      </c>
      <c r="C163" s="267"/>
      <c r="D163" s="242" t="str">
        <f>IF('Journal prep'!A120=" "," ",'Journal prep'!A120)</f>
        <v xml:space="preserve"> </v>
      </c>
      <c r="E163" s="243" t="str">
        <f>IF('Journal prep'!B120=" "," ",'Journal prep'!B120)</f>
        <v xml:space="preserve"> </v>
      </c>
      <c r="F163" s="243" t="str">
        <f t="shared" si="7"/>
        <v>99999</v>
      </c>
      <c r="G163" s="244"/>
      <c r="H163" s="245" t="str">
        <f>IF('Journal prep'!C120=" "," ",'Journal prep'!C120)</f>
        <v>99999-999</v>
      </c>
      <c r="I163" s="244"/>
      <c r="J163" s="246" t="str">
        <f>IF('Journal prep'!E120=" "," ",'Journal prep'!E120)</f>
        <v xml:space="preserve"> </v>
      </c>
      <c r="K163" s="231" t="str">
        <f>IF('Journal prep'!D120=" "," ",'Journal prep'!D120)</f>
        <v xml:space="preserve"> </v>
      </c>
      <c r="L163" s="221">
        <f>IF('Journal prep'!K120=" "," ",'Journal prep'!K120)</f>
        <v>0</v>
      </c>
      <c r="M163" s="222">
        <f t="shared" si="9"/>
        <v>0</v>
      </c>
      <c r="N163" s="223" t="str">
        <f>CONCATENATE("IMPREST: Cheque Issued by ",$N$34," ",TEXT(Cash!$H$2,"dd-mmm-yy")," to ",TEXT(Cash!$J$2,"dd-mmm-yy")," ", 'Chqs to Payee'!D20)</f>
        <v xml:space="preserve">IMPREST: Cheque Issued by CAMHS Phoenix School 00-Jan-00 to 00-Jan-00 </v>
      </c>
      <c r="O163" s="281"/>
      <c r="P163" s="72"/>
      <c r="Q163" s="337" t="s">
        <v>361</v>
      </c>
      <c r="R163" s="72"/>
      <c r="S163" s="72"/>
      <c r="T163" s="337" t="s">
        <v>354</v>
      </c>
      <c r="U163" s="72"/>
      <c r="V163" s="72"/>
      <c r="W163" s="72"/>
      <c r="X163" s="72"/>
      <c r="Y163" s="72"/>
      <c r="Z163" s="72"/>
      <c r="AA163" s="72"/>
      <c r="AB163" s="72"/>
      <c r="AC163" s="72"/>
      <c r="AD163" s="72"/>
      <c r="AE163" s="72"/>
      <c r="AF163" s="72"/>
      <c r="AG163" s="72"/>
      <c r="AH163" s="72"/>
      <c r="AI163" s="72"/>
      <c r="AJ163" s="72"/>
    </row>
    <row r="164" spans="1:36" ht="15" customHeight="1" x14ac:dyDescent="0.25">
      <c r="A164" t="str">
        <f t="shared" si="5"/>
        <v/>
      </c>
      <c r="B164">
        <f t="shared" si="6"/>
        <v>116</v>
      </c>
      <c r="C164" s="267"/>
      <c r="D164" s="242" t="str">
        <f>IF('Journal prep'!A121=" "," ",'Journal prep'!A121)</f>
        <v xml:space="preserve"> </v>
      </c>
      <c r="E164" s="243" t="str">
        <f>IF('Journal prep'!B121=" "," ",'Journal prep'!B121)</f>
        <v xml:space="preserve"> </v>
      </c>
      <c r="F164" s="243" t="str">
        <f t="shared" si="7"/>
        <v>99999</v>
      </c>
      <c r="G164" s="244"/>
      <c r="H164" s="245" t="str">
        <f>IF('Journal prep'!C121=" "," ",'Journal prep'!C121)</f>
        <v>99999-999</v>
      </c>
      <c r="I164" s="244"/>
      <c r="J164" s="246" t="str">
        <f>IF('Journal prep'!E121=" "," ",'Journal prep'!E121)</f>
        <v xml:space="preserve"> </v>
      </c>
      <c r="K164" s="231" t="str">
        <f>IF('Journal prep'!D121=" "," ",'Journal prep'!D121)</f>
        <v xml:space="preserve"> </v>
      </c>
      <c r="L164" s="221">
        <f>IF('Journal prep'!K121=" "," ",'Journal prep'!K121)</f>
        <v>0</v>
      </c>
      <c r="M164" s="222">
        <f t="shared" si="9"/>
        <v>0</v>
      </c>
      <c r="N164" s="223" t="str">
        <f>CONCATENATE("IMPREST: Cheque Issued by ",$N$34," ",TEXT(Cash!$H$2,"dd-mmm-yy")," to ",TEXT(Cash!$J$2,"dd-mmm-yy")," ", 'Chqs to Payee'!D21)</f>
        <v xml:space="preserve">IMPREST: Cheque Issued by CAMHS Phoenix School 00-Jan-00 to 00-Jan-00 </v>
      </c>
      <c r="O164" s="281"/>
      <c r="P164" s="72"/>
      <c r="Q164" s="337" t="s">
        <v>361</v>
      </c>
      <c r="R164" s="72"/>
      <c r="S164" s="72"/>
      <c r="T164" s="337" t="s">
        <v>354</v>
      </c>
      <c r="U164" s="72"/>
      <c r="V164" s="72"/>
      <c r="W164" s="72"/>
      <c r="X164" s="72"/>
      <c r="Y164" s="72"/>
      <c r="Z164" s="72"/>
      <c r="AA164" s="72"/>
      <c r="AB164" s="72"/>
      <c r="AC164" s="72"/>
      <c r="AD164" s="72"/>
      <c r="AE164" s="72"/>
      <c r="AF164" s="72"/>
      <c r="AG164" s="72"/>
      <c r="AH164" s="72"/>
      <c r="AI164" s="72"/>
      <c r="AJ164" s="72"/>
    </row>
    <row r="165" spans="1:36" ht="15" customHeight="1" x14ac:dyDescent="0.25">
      <c r="A165" t="str">
        <f t="shared" si="5"/>
        <v/>
      </c>
      <c r="B165">
        <f t="shared" si="6"/>
        <v>117</v>
      </c>
      <c r="C165" s="267"/>
      <c r="D165" s="242" t="str">
        <f>IF('Journal prep'!A122=" "," ",'Journal prep'!A122)</f>
        <v xml:space="preserve"> </v>
      </c>
      <c r="E165" s="243" t="str">
        <f>IF('Journal prep'!B122=" "," ",'Journal prep'!B122)</f>
        <v xml:space="preserve"> </v>
      </c>
      <c r="F165" s="243" t="str">
        <f t="shared" si="7"/>
        <v>99999</v>
      </c>
      <c r="G165" s="244"/>
      <c r="H165" s="245" t="str">
        <f>IF('Journal prep'!C122=" "," ",'Journal prep'!C122)</f>
        <v>99999-999</v>
      </c>
      <c r="I165" s="244"/>
      <c r="J165" s="246" t="str">
        <f>IF('Journal prep'!E122=" "," ",'Journal prep'!E122)</f>
        <v xml:space="preserve"> </v>
      </c>
      <c r="K165" s="231" t="str">
        <f>IF('Journal prep'!D122=" "," ",'Journal prep'!D122)</f>
        <v xml:space="preserve"> </v>
      </c>
      <c r="L165" s="221">
        <f>IF('Journal prep'!K122=" "," ",'Journal prep'!K122)</f>
        <v>0</v>
      </c>
      <c r="M165" s="222">
        <f t="shared" si="9"/>
        <v>0</v>
      </c>
      <c r="N165" s="223" t="str">
        <f>CONCATENATE("IMPREST: Cheque Issued by ",$N$34," ",TEXT(Cash!$H$2,"dd-mmm-yy")," to ",TEXT(Cash!$J$2,"dd-mmm-yy")," ", 'Chqs to Payee'!D22)</f>
        <v xml:space="preserve">IMPREST: Cheque Issued by CAMHS Phoenix School 00-Jan-00 to 00-Jan-00 </v>
      </c>
      <c r="O165" s="281"/>
      <c r="P165" s="72"/>
      <c r="Q165" s="337" t="s">
        <v>361</v>
      </c>
      <c r="R165" s="72"/>
      <c r="S165" s="72"/>
      <c r="T165" s="337" t="s">
        <v>354</v>
      </c>
      <c r="U165" s="72"/>
      <c r="V165" s="72"/>
      <c r="W165" s="72"/>
      <c r="X165" s="72"/>
      <c r="Y165" s="72"/>
      <c r="Z165" s="72"/>
      <c r="AA165" s="72"/>
      <c r="AB165" s="72"/>
      <c r="AC165" s="72"/>
      <c r="AD165" s="72"/>
      <c r="AE165" s="72"/>
      <c r="AF165" s="72"/>
      <c r="AG165" s="72"/>
      <c r="AH165" s="72"/>
      <c r="AI165" s="72"/>
      <c r="AJ165" s="72"/>
    </row>
    <row r="166" spans="1:36" ht="15" customHeight="1" x14ac:dyDescent="0.25">
      <c r="A166" t="str">
        <f t="shared" si="5"/>
        <v/>
      </c>
      <c r="B166">
        <f t="shared" si="6"/>
        <v>118</v>
      </c>
      <c r="C166" s="267"/>
      <c r="D166" s="242" t="str">
        <f>IF('Journal prep'!A123=" "," ",'Journal prep'!A123)</f>
        <v xml:space="preserve"> </v>
      </c>
      <c r="E166" s="243" t="str">
        <f>IF('Journal prep'!B123=" "," ",'Journal prep'!B123)</f>
        <v xml:space="preserve"> </v>
      </c>
      <c r="F166" s="243" t="str">
        <f t="shared" si="7"/>
        <v>99999</v>
      </c>
      <c r="G166" s="244"/>
      <c r="H166" s="245" t="str">
        <f>IF('Journal prep'!C123=" "," ",'Journal prep'!C123)</f>
        <v>99999-999</v>
      </c>
      <c r="I166" s="244"/>
      <c r="J166" s="246" t="str">
        <f>IF('Journal prep'!E123=" "," ",'Journal prep'!E123)</f>
        <v xml:space="preserve"> </v>
      </c>
      <c r="K166" s="231" t="str">
        <f>IF('Journal prep'!D123=" "," ",'Journal prep'!D123)</f>
        <v xml:space="preserve"> </v>
      </c>
      <c r="L166" s="221">
        <f>IF('Journal prep'!K123=" "," ",'Journal prep'!K123)</f>
        <v>0</v>
      </c>
      <c r="M166" s="222">
        <f t="shared" si="9"/>
        <v>0</v>
      </c>
      <c r="N166" s="223" t="str">
        <f>CONCATENATE("IMPREST: Cheque Issued by ",$N$34," ",TEXT(Cash!$H$2,"dd-mmm-yy")," to ",TEXT(Cash!$J$2,"dd-mmm-yy")," ", 'Chqs to Payee'!D23)</f>
        <v xml:space="preserve">IMPREST: Cheque Issued by CAMHS Phoenix School 00-Jan-00 to 00-Jan-00 </v>
      </c>
      <c r="O166" s="281"/>
      <c r="P166" s="72"/>
      <c r="Q166" s="337" t="s">
        <v>361</v>
      </c>
      <c r="R166" s="72"/>
      <c r="S166" s="72"/>
      <c r="T166" s="337" t="s">
        <v>354</v>
      </c>
      <c r="U166" s="72"/>
      <c r="V166" s="72"/>
      <c r="W166" s="72"/>
      <c r="X166" s="72"/>
      <c r="Y166" s="72"/>
      <c r="Z166" s="72"/>
      <c r="AA166" s="72"/>
      <c r="AB166" s="72"/>
      <c r="AC166" s="72"/>
      <c r="AD166" s="72"/>
      <c r="AE166" s="72"/>
      <c r="AF166" s="72"/>
      <c r="AG166" s="72"/>
      <c r="AH166" s="72"/>
      <c r="AI166" s="72"/>
      <c r="AJ166" s="72"/>
    </row>
    <row r="167" spans="1:36" ht="15" customHeight="1" x14ac:dyDescent="0.25">
      <c r="A167" t="str">
        <f t="shared" si="5"/>
        <v/>
      </c>
      <c r="B167">
        <f t="shared" si="6"/>
        <v>119</v>
      </c>
      <c r="C167" s="267"/>
      <c r="D167" s="242" t="str">
        <f>IF('Journal prep'!A124=" "," ",'Journal prep'!A124)</f>
        <v xml:space="preserve"> </v>
      </c>
      <c r="E167" s="243" t="str">
        <f>IF('Journal prep'!B124=" "," ",'Journal prep'!B124)</f>
        <v xml:space="preserve"> </v>
      </c>
      <c r="F167" s="243" t="str">
        <f t="shared" si="7"/>
        <v>99999</v>
      </c>
      <c r="G167" s="244"/>
      <c r="H167" s="245" t="str">
        <f>IF('Journal prep'!C124=" "," ",'Journal prep'!C124)</f>
        <v>99999-999</v>
      </c>
      <c r="I167" s="244"/>
      <c r="J167" s="246" t="str">
        <f>IF('Journal prep'!E124=" "," ",'Journal prep'!E124)</f>
        <v xml:space="preserve"> </v>
      </c>
      <c r="K167" s="231" t="str">
        <f>IF('Journal prep'!D124=" "," ",'Journal prep'!D124)</f>
        <v xml:space="preserve"> </v>
      </c>
      <c r="L167" s="221">
        <f>IF('Journal prep'!K124=" "," ",'Journal prep'!K124)</f>
        <v>0</v>
      </c>
      <c r="M167" s="222">
        <f t="shared" si="9"/>
        <v>0</v>
      </c>
      <c r="N167" s="223" t="str">
        <f>CONCATENATE("IMPREST: Cheque Issued by ",$N$34," ",TEXT(Cash!$H$2,"dd-mmm-yy")," to ",TEXT(Cash!$J$2,"dd-mmm-yy")," ", 'Chqs to Payee'!D24)</f>
        <v xml:space="preserve">IMPREST: Cheque Issued by CAMHS Phoenix School 00-Jan-00 to 00-Jan-00 </v>
      </c>
      <c r="O167" s="281"/>
      <c r="P167" s="72"/>
      <c r="Q167" s="337" t="s">
        <v>361</v>
      </c>
      <c r="R167" s="72"/>
      <c r="S167" s="72"/>
      <c r="T167" s="337" t="s">
        <v>354</v>
      </c>
      <c r="U167" s="72"/>
      <c r="V167" s="72"/>
      <c r="W167" s="72"/>
      <c r="X167" s="72"/>
      <c r="Y167" s="72"/>
      <c r="Z167" s="72"/>
      <c r="AA167" s="72"/>
      <c r="AB167" s="72"/>
      <c r="AC167" s="72"/>
      <c r="AD167" s="72"/>
      <c r="AE167" s="72"/>
      <c r="AF167" s="72"/>
      <c r="AG167" s="72"/>
      <c r="AH167" s="72"/>
      <c r="AI167" s="72"/>
      <c r="AJ167" s="72"/>
    </row>
    <row r="168" spans="1:36" ht="15" customHeight="1" x14ac:dyDescent="0.25">
      <c r="A168" t="str">
        <f t="shared" si="5"/>
        <v/>
      </c>
      <c r="B168">
        <f t="shared" si="6"/>
        <v>120</v>
      </c>
      <c r="C168" s="267"/>
      <c r="D168" s="242" t="str">
        <f>IF('Journal prep'!A125=" "," ",'Journal prep'!A125)</f>
        <v xml:space="preserve"> </v>
      </c>
      <c r="E168" s="243" t="str">
        <f>IF('Journal prep'!B125=" "," ",'Journal prep'!B125)</f>
        <v xml:space="preserve"> </v>
      </c>
      <c r="F168" s="243" t="str">
        <f t="shared" si="7"/>
        <v>99999</v>
      </c>
      <c r="G168" s="244"/>
      <c r="H168" s="245" t="str">
        <f>IF('Journal prep'!C125=" "," ",'Journal prep'!C125)</f>
        <v>99999-999</v>
      </c>
      <c r="I168" s="244"/>
      <c r="J168" s="246" t="str">
        <f>IF('Journal prep'!E125=" "," ",'Journal prep'!E125)</f>
        <v xml:space="preserve"> </v>
      </c>
      <c r="K168" s="231" t="str">
        <f>IF('Journal prep'!D125=" "," ",'Journal prep'!D125)</f>
        <v xml:space="preserve"> </v>
      </c>
      <c r="L168" s="221">
        <f>IF('Journal prep'!K125=" "," ",'Journal prep'!K125)</f>
        <v>0</v>
      </c>
      <c r="M168" s="222">
        <f t="shared" si="9"/>
        <v>0</v>
      </c>
      <c r="N168" s="223" t="str">
        <f>CONCATENATE("IMPREST: Cheque Issued by ",$N$34," ",TEXT(Cash!$H$2,"dd-mmm-yy")," to ",TEXT(Cash!$J$2,"dd-mmm-yy")," ", 'Chqs to Payee'!D25)</f>
        <v xml:space="preserve">IMPREST: Cheque Issued by CAMHS Phoenix School 00-Jan-00 to 00-Jan-00 </v>
      </c>
      <c r="O168" s="281"/>
      <c r="P168" s="72"/>
      <c r="Q168" s="337" t="s">
        <v>361</v>
      </c>
      <c r="R168" s="72"/>
      <c r="S168" s="72"/>
      <c r="T168" s="337" t="s">
        <v>354</v>
      </c>
      <c r="U168" s="72"/>
      <c r="V168" s="72"/>
      <c r="W168" s="72"/>
      <c r="X168" s="72"/>
      <c r="Y168" s="72"/>
      <c r="Z168" s="72"/>
      <c r="AA168" s="72"/>
      <c r="AB168" s="72"/>
      <c r="AC168" s="72"/>
      <c r="AD168" s="72"/>
      <c r="AE168" s="72"/>
      <c r="AF168" s="72"/>
      <c r="AG168" s="72"/>
      <c r="AH168" s="72"/>
      <c r="AI168" s="72"/>
      <c r="AJ168" s="72"/>
    </row>
    <row r="169" spans="1:36" ht="15" customHeight="1" x14ac:dyDescent="0.25">
      <c r="A169" t="str">
        <f t="shared" si="5"/>
        <v/>
      </c>
      <c r="B169">
        <f t="shared" si="6"/>
        <v>121</v>
      </c>
      <c r="C169" s="267"/>
      <c r="D169" s="242" t="str">
        <f>IF('Journal prep'!A126=" "," ",'Journal prep'!A126)</f>
        <v xml:space="preserve"> </v>
      </c>
      <c r="E169" s="243" t="str">
        <f>IF('Journal prep'!B126=" "," ",'Journal prep'!B126)</f>
        <v xml:space="preserve"> </v>
      </c>
      <c r="F169" s="243" t="str">
        <f t="shared" si="7"/>
        <v>99999</v>
      </c>
      <c r="G169" s="244"/>
      <c r="H169" s="245" t="str">
        <f>IF('Journal prep'!C126=" "," ",'Journal prep'!C126)</f>
        <v>99999-999</v>
      </c>
      <c r="I169" s="244"/>
      <c r="J169" s="246" t="str">
        <f>IF('Journal prep'!E126=" "," ",'Journal prep'!E126)</f>
        <v xml:space="preserve"> </v>
      </c>
      <c r="K169" s="231" t="str">
        <f>IF('Journal prep'!D126=" "," ",'Journal prep'!D126)</f>
        <v xml:space="preserve"> </v>
      </c>
      <c r="L169" s="221">
        <f>IF('Journal prep'!K126=" "," ",'Journal prep'!K126)</f>
        <v>0</v>
      </c>
      <c r="M169" s="222">
        <f t="shared" ref="M169:M188" si="10">ROUND(L169,2)</f>
        <v>0</v>
      </c>
      <c r="N169" s="223" t="str">
        <f>CONCATENATE("IMPREST: Cheque Issued by ",$N$34," ",TEXT(Cash!$H$2,"dd-mmm-yy")," to ",TEXT(Cash!$J$2,"dd-mmm-yy")," ", 'Chqs to Payee'!D26)</f>
        <v xml:space="preserve">IMPREST: Cheque Issued by CAMHS Phoenix School 00-Jan-00 to 00-Jan-00 </v>
      </c>
      <c r="O169" s="281"/>
      <c r="P169" s="72"/>
      <c r="Q169" s="337" t="s">
        <v>361</v>
      </c>
      <c r="R169" s="72"/>
      <c r="S169" s="72"/>
      <c r="T169" s="337" t="s">
        <v>354</v>
      </c>
      <c r="U169" s="72"/>
      <c r="V169" s="72"/>
      <c r="W169" s="72"/>
      <c r="X169" s="72"/>
      <c r="Y169" s="72"/>
      <c r="Z169" s="72"/>
      <c r="AA169" s="72"/>
      <c r="AB169" s="72"/>
      <c r="AC169" s="72"/>
      <c r="AD169" s="72"/>
      <c r="AE169" s="72"/>
      <c r="AF169" s="72"/>
      <c r="AG169" s="72"/>
      <c r="AH169" s="72"/>
      <c r="AI169" s="72"/>
      <c r="AJ169" s="72"/>
    </row>
    <row r="170" spans="1:36" ht="15" customHeight="1" x14ac:dyDescent="0.25">
      <c r="A170" t="str">
        <f t="shared" si="5"/>
        <v/>
      </c>
      <c r="B170">
        <f t="shared" si="6"/>
        <v>122</v>
      </c>
      <c r="C170" s="267"/>
      <c r="D170" s="242" t="str">
        <f>IF('Journal prep'!A127=" "," ",'Journal prep'!A127)</f>
        <v xml:space="preserve"> </v>
      </c>
      <c r="E170" s="243" t="str">
        <f>IF('Journal prep'!B127=" "," ",'Journal prep'!B127)</f>
        <v xml:space="preserve"> </v>
      </c>
      <c r="F170" s="243" t="str">
        <f t="shared" si="7"/>
        <v>99999</v>
      </c>
      <c r="G170" s="244"/>
      <c r="H170" s="245" t="str">
        <f>IF('Journal prep'!C127=" "," ",'Journal prep'!C127)</f>
        <v>99999-999</v>
      </c>
      <c r="I170" s="244"/>
      <c r="J170" s="246" t="str">
        <f>IF('Journal prep'!E127=" "," ",'Journal prep'!E127)</f>
        <v xml:space="preserve"> </v>
      </c>
      <c r="K170" s="231" t="str">
        <f>IF('Journal prep'!D127=" "," ",'Journal prep'!D127)</f>
        <v xml:space="preserve"> </v>
      </c>
      <c r="L170" s="221">
        <f>IF('Journal prep'!K127=" "," ",'Journal prep'!K127)</f>
        <v>0</v>
      </c>
      <c r="M170" s="222">
        <f t="shared" si="10"/>
        <v>0</v>
      </c>
      <c r="N170" s="223" t="str">
        <f>CONCATENATE("IMPREST: Cheque Issued by ",$N$34," ",TEXT(Cash!$H$2,"dd-mmm-yy")," to ",TEXT(Cash!$J$2,"dd-mmm-yy")," ", 'Chqs to Payee'!D27)</f>
        <v xml:space="preserve">IMPREST: Cheque Issued by CAMHS Phoenix School 00-Jan-00 to 00-Jan-00 </v>
      </c>
      <c r="O170" s="281"/>
      <c r="P170" s="72"/>
      <c r="Q170" s="337" t="s">
        <v>361</v>
      </c>
      <c r="R170" s="72"/>
      <c r="S170" s="72"/>
      <c r="T170" s="337" t="s">
        <v>354</v>
      </c>
      <c r="U170" s="72"/>
      <c r="V170" s="72"/>
      <c r="W170" s="72"/>
      <c r="X170" s="72"/>
      <c r="Y170" s="72"/>
      <c r="Z170" s="72"/>
      <c r="AA170" s="72"/>
      <c r="AB170" s="72"/>
      <c r="AC170" s="72"/>
      <c r="AD170" s="72"/>
      <c r="AE170" s="72"/>
      <c r="AF170" s="72"/>
      <c r="AG170" s="72"/>
      <c r="AH170" s="72"/>
      <c r="AI170" s="72"/>
      <c r="AJ170" s="72"/>
    </row>
    <row r="171" spans="1:36" ht="15" customHeight="1" x14ac:dyDescent="0.25">
      <c r="A171" t="str">
        <f t="shared" si="5"/>
        <v/>
      </c>
      <c r="B171">
        <f t="shared" si="6"/>
        <v>123</v>
      </c>
      <c r="C171" s="267"/>
      <c r="D171" s="242" t="str">
        <f>IF('Journal prep'!A128=" "," ",'Journal prep'!A128)</f>
        <v xml:space="preserve"> </v>
      </c>
      <c r="E171" s="243" t="str">
        <f>IF('Journal prep'!B128=" "," ",'Journal prep'!B128)</f>
        <v xml:space="preserve"> </v>
      </c>
      <c r="F171" s="243" t="str">
        <f t="shared" si="7"/>
        <v>99999</v>
      </c>
      <c r="G171" s="244"/>
      <c r="H171" s="245" t="str">
        <f>IF('Journal prep'!C128=" "," ",'Journal prep'!C128)</f>
        <v>99999-999</v>
      </c>
      <c r="I171" s="244"/>
      <c r="J171" s="246" t="str">
        <f>IF('Journal prep'!E128=" "," ",'Journal prep'!E128)</f>
        <v xml:space="preserve"> </v>
      </c>
      <c r="K171" s="231" t="str">
        <f>IF('Journal prep'!D128=" "," ",'Journal prep'!D128)</f>
        <v xml:space="preserve"> </v>
      </c>
      <c r="L171" s="221">
        <f>IF('Journal prep'!K128=" "," ",'Journal prep'!K128)</f>
        <v>0</v>
      </c>
      <c r="M171" s="222">
        <f t="shared" si="10"/>
        <v>0</v>
      </c>
      <c r="N171" s="223" t="str">
        <f>CONCATENATE("IMPREST: Cheque Issued by ",$N$34," ",TEXT(Cash!$H$2,"dd-mmm-yy")," to ",TEXT(Cash!$J$2,"dd-mmm-yy")," ", 'Chqs to Payee'!D28)</f>
        <v xml:space="preserve">IMPREST: Cheque Issued by CAMHS Phoenix School 00-Jan-00 to 00-Jan-00 </v>
      </c>
      <c r="O171" s="281"/>
      <c r="P171" s="72"/>
      <c r="Q171" s="337" t="s">
        <v>361</v>
      </c>
      <c r="R171" s="72"/>
      <c r="S171" s="72"/>
      <c r="T171" s="337" t="s">
        <v>354</v>
      </c>
      <c r="U171" s="72"/>
      <c r="V171" s="72"/>
      <c r="W171" s="72"/>
      <c r="X171" s="72"/>
      <c r="Y171" s="72"/>
      <c r="Z171" s="72"/>
      <c r="AA171" s="72"/>
      <c r="AB171" s="72"/>
      <c r="AC171" s="72"/>
      <c r="AD171" s="72"/>
      <c r="AE171" s="72"/>
      <c r="AF171" s="72"/>
      <c r="AG171" s="72"/>
      <c r="AH171" s="72"/>
      <c r="AI171" s="72"/>
      <c r="AJ171" s="72"/>
    </row>
    <row r="172" spans="1:36" ht="15" customHeight="1" x14ac:dyDescent="0.25">
      <c r="A172" t="str">
        <f t="shared" si="5"/>
        <v/>
      </c>
      <c r="B172">
        <f t="shared" si="6"/>
        <v>124</v>
      </c>
      <c r="C172" s="267"/>
      <c r="D172" s="242" t="str">
        <f>IF('Journal prep'!A129=" "," ",'Journal prep'!A129)</f>
        <v xml:space="preserve"> </v>
      </c>
      <c r="E172" s="243" t="str">
        <f>IF('Journal prep'!B129=" "," ",'Journal prep'!B129)</f>
        <v xml:space="preserve"> </v>
      </c>
      <c r="F172" s="243" t="str">
        <f t="shared" si="7"/>
        <v>99999</v>
      </c>
      <c r="G172" s="244"/>
      <c r="H172" s="245" t="str">
        <f>IF('Journal prep'!C129=" "," ",'Journal prep'!C129)</f>
        <v>99999-999</v>
      </c>
      <c r="I172" s="244"/>
      <c r="J172" s="246" t="str">
        <f>IF('Journal prep'!E129=" "," ",'Journal prep'!E129)</f>
        <v xml:space="preserve"> </v>
      </c>
      <c r="K172" s="231" t="str">
        <f>IF('Journal prep'!D129=" "," ",'Journal prep'!D129)</f>
        <v xml:space="preserve"> </v>
      </c>
      <c r="L172" s="221">
        <f>IF('Journal prep'!K129=" "," ",'Journal prep'!K129)</f>
        <v>0</v>
      </c>
      <c r="M172" s="222">
        <f t="shared" si="10"/>
        <v>0</v>
      </c>
      <c r="N172" s="223" t="str">
        <f>CONCATENATE("IMPREST: Cheque Issued by ",$N$34," ",TEXT(Cash!$H$2,"dd-mmm-yy")," to ",TEXT(Cash!$J$2,"dd-mmm-yy")," ", 'Chqs to Payee'!D29)</f>
        <v xml:space="preserve">IMPREST: Cheque Issued by CAMHS Phoenix School 00-Jan-00 to 00-Jan-00 </v>
      </c>
      <c r="O172" s="281"/>
      <c r="P172" s="72"/>
      <c r="Q172" s="337" t="s">
        <v>361</v>
      </c>
      <c r="R172" s="72"/>
      <c r="S172" s="72"/>
      <c r="T172" s="337" t="s">
        <v>354</v>
      </c>
      <c r="U172" s="72"/>
      <c r="V172" s="72"/>
      <c r="W172" s="72"/>
      <c r="X172" s="72"/>
      <c r="Y172" s="72"/>
      <c r="Z172" s="72"/>
      <c r="AA172" s="72"/>
      <c r="AB172" s="72"/>
      <c r="AC172" s="72"/>
      <c r="AD172" s="72"/>
      <c r="AE172" s="72"/>
      <c r="AF172" s="72"/>
      <c r="AG172" s="72"/>
      <c r="AH172" s="72"/>
      <c r="AI172" s="72"/>
      <c r="AJ172" s="72"/>
    </row>
    <row r="173" spans="1:36" ht="15" customHeight="1" x14ac:dyDescent="0.25">
      <c r="A173" t="str">
        <f t="shared" si="5"/>
        <v/>
      </c>
      <c r="B173">
        <f t="shared" si="6"/>
        <v>125</v>
      </c>
      <c r="C173" s="267"/>
      <c r="D173" s="242" t="str">
        <f>IF('Journal prep'!A130=" "," ",'Journal prep'!A130)</f>
        <v xml:space="preserve"> </v>
      </c>
      <c r="E173" s="243" t="str">
        <f>IF('Journal prep'!B130=" "," ",'Journal prep'!B130)</f>
        <v xml:space="preserve"> </v>
      </c>
      <c r="F173" s="243" t="str">
        <f t="shared" si="7"/>
        <v>99999</v>
      </c>
      <c r="G173" s="244"/>
      <c r="H173" s="245" t="str">
        <f>IF('Journal prep'!C130=" "," ",'Journal prep'!C130)</f>
        <v>99999-999</v>
      </c>
      <c r="I173" s="244"/>
      <c r="J173" s="246" t="str">
        <f>IF('Journal prep'!E130=" "," ",'Journal prep'!E130)</f>
        <v xml:space="preserve"> </v>
      </c>
      <c r="K173" s="231" t="str">
        <f>IF('Journal prep'!D130=" "," ",'Journal prep'!D130)</f>
        <v xml:space="preserve"> </v>
      </c>
      <c r="L173" s="221">
        <f>IF('Journal prep'!K130=" "," ",'Journal prep'!K130)</f>
        <v>0</v>
      </c>
      <c r="M173" s="222">
        <f t="shared" si="10"/>
        <v>0</v>
      </c>
      <c r="N173" s="223" t="str">
        <f>CONCATENATE("IMPREST: Cheque Issued by ",$N$34," ",TEXT(Cash!$H$2,"dd-mmm-yy")," to ",TEXT(Cash!$J$2,"dd-mmm-yy")," ", 'Chqs to Payee'!D30)</f>
        <v xml:space="preserve">IMPREST: Cheque Issued by CAMHS Phoenix School 00-Jan-00 to 00-Jan-00 </v>
      </c>
      <c r="O173" s="281"/>
      <c r="P173" s="72"/>
      <c r="Q173" s="337" t="s">
        <v>361</v>
      </c>
      <c r="R173" s="72"/>
      <c r="S173" s="72"/>
      <c r="T173" s="337" t="s">
        <v>354</v>
      </c>
      <c r="U173" s="72"/>
      <c r="V173" s="72"/>
      <c r="W173" s="72"/>
      <c r="X173" s="72"/>
      <c r="Y173" s="72"/>
      <c r="Z173" s="72"/>
      <c r="AA173" s="72"/>
      <c r="AB173" s="72"/>
      <c r="AC173" s="72"/>
      <c r="AD173" s="72"/>
      <c r="AE173" s="72"/>
      <c r="AF173" s="72"/>
      <c r="AG173" s="72"/>
      <c r="AH173" s="72"/>
      <c r="AI173" s="72"/>
      <c r="AJ173" s="72"/>
    </row>
    <row r="174" spans="1:36" ht="15" customHeight="1" x14ac:dyDescent="0.25">
      <c r="A174" t="str">
        <f t="shared" si="5"/>
        <v/>
      </c>
      <c r="B174">
        <f t="shared" si="6"/>
        <v>126</v>
      </c>
      <c r="C174" s="267"/>
      <c r="D174" s="242" t="str">
        <f>IF('Journal prep'!A131=" "," ",'Journal prep'!A131)</f>
        <v xml:space="preserve"> </v>
      </c>
      <c r="E174" s="243" t="str">
        <f>IF('Journal prep'!B131=" "," ",'Journal prep'!B131)</f>
        <v xml:space="preserve"> </v>
      </c>
      <c r="F174" s="243" t="str">
        <f t="shared" si="7"/>
        <v>99999</v>
      </c>
      <c r="G174" s="244"/>
      <c r="H174" s="245" t="str">
        <f>IF('Journal prep'!C131=" "," ",'Journal prep'!C131)</f>
        <v>99999-999</v>
      </c>
      <c r="I174" s="244"/>
      <c r="J174" s="246" t="str">
        <f>IF('Journal prep'!E131=" "," ",'Journal prep'!E131)</f>
        <v xml:space="preserve"> </v>
      </c>
      <c r="K174" s="231" t="str">
        <f>IF('Journal prep'!D131=" "," ",'Journal prep'!D131)</f>
        <v xml:space="preserve"> </v>
      </c>
      <c r="L174" s="221">
        <f>IF('Journal prep'!K131=" "," ",'Journal prep'!K131)</f>
        <v>0</v>
      </c>
      <c r="M174" s="222">
        <f t="shared" si="10"/>
        <v>0</v>
      </c>
      <c r="N174" s="223" t="str">
        <f>CONCATENATE("IMPREST: Cheque Issued by ",$N$34," ",TEXT(Cash!$H$2,"dd-mmm-yy")," to ",TEXT(Cash!$J$2,"dd-mmm-yy")," ", 'Chqs to Payee'!D31)</f>
        <v xml:space="preserve">IMPREST: Cheque Issued by CAMHS Phoenix School 00-Jan-00 to 00-Jan-00 </v>
      </c>
      <c r="O174" s="281"/>
      <c r="P174" s="72"/>
      <c r="Q174" s="337" t="s">
        <v>361</v>
      </c>
      <c r="R174" s="72"/>
      <c r="S174" s="72"/>
      <c r="T174" s="337" t="s">
        <v>354</v>
      </c>
      <c r="U174" s="72"/>
      <c r="V174" s="72"/>
      <c r="W174" s="72"/>
      <c r="X174" s="72"/>
      <c r="Y174" s="72"/>
      <c r="Z174" s="72"/>
      <c r="AA174" s="72"/>
      <c r="AB174" s="72"/>
      <c r="AC174" s="72"/>
      <c r="AD174" s="72"/>
      <c r="AE174" s="72"/>
      <c r="AF174" s="72"/>
      <c r="AG174" s="72"/>
      <c r="AH174" s="72"/>
      <c r="AI174" s="72"/>
      <c r="AJ174" s="72"/>
    </row>
    <row r="175" spans="1:36" ht="15" customHeight="1" x14ac:dyDescent="0.25">
      <c r="A175" t="str">
        <f t="shared" si="5"/>
        <v/>
      </c>
      <c r="B175">
        <f t="shared" si="6"/>
        <v>127</v>
      </c>
      <c r="C175" s="267"/>
      <c r="D175" s="242" t="str">
        <f>IF('Journal prep'!A132=" "," ",'Journal prep'!A132)</f>
        <v xml:space="preserve"> </v>
      </c>
      <c r="E175" s="243" t="str">
        <f>IF('Journal prep'!B132=" "," ",'Journal prep'!B132)</f>
        <v xml:space="preserve"> </v>
      </c>
      <c r="F175" s="243" t="str">
        <f t="shared" si="7"/>
        <v>99999</v>
      </c>
      <c r="G175" s="244"/>
      <c r="H175" s="245" t="str">
        <f>IF('Journal prep'!C132=" "," ",'Journal prep'!C132)</f>
        <v>99999-999</v>
      </c>
      <c r="I175" s="244"/>
      <c r="J175" s="246" t="str">
        <f>IF('Journal prep'!E132=" "," ",'Journal prep'!E132)</f>
        <v xml:space="preserve"> </v>
      </c>
      <c r="K175" s="231" t="str">
        <f>IF('Journal prep'!D132=" "," ",'Journal prep'!D132)</f>
        <v xml:space="preserve"> </v>
      </c>
      <c r="L175" s="221">
        <f>IF('Journal prep'!K132=" "," ",'Journal prep'!K132)</f>
        <v>0</v>
      </c>
      <c r="M175" s="222">
        <f t="shared" si="10"/>
        <v>0</v>
      </c>
      <c r="N175" s="223" t="str">
        <f>CONCATENATE("IMPREST: Cheque Issued by ",$N$34," ",TEXT(Cash!$H$2,"dd-mmm-yy")," to ",TEXT(Cash!$J$2,"dd-mmm-yy")," ", 'Chqs to Payee'!D32)</f>
        <v xml:space="preserve">IMPREST: Cheque Issued by CAMHS Phoenix School 00-Jan-00 to 00-Jan-00 </v>
      </c>
      <c r="O175" s="281"/>
      <c r="P175" s="72"/>
      <c r="Q175" s="337" t="s">
        <v>361</v>
      </c>
      <c r="R175" s="72"/>
      <c r="S175" s="72"/>
      <c r="T175" s="337" t="s">
        <v>354</v>
      </c>
      <c r="U175" s="72"/>
      <c r="V175" s="72"/>
      <c r="W175" s="72"/>
      <c r="X175" s="72"/>
      <c r="Y175" s="72"/>
      <c r="Z175" s="72"/>
      <c r="AA175" s="72"/>
      <c r="AB175" s="72"/>
      <c r="AC175" s="72"/>
      <c r="AD175" s="72"/>
      <c r="AE175" s="72"/>
      <c r="AF175" s="72"/>
      <c r="AG175" s="72"/>
      <c r="AH175" s="72"/>
      <c r="AI175" s="72"/>
      <c r="AJ175" s="72"/>
    </row>
    <row r="176" spans="1:36" ht="15" customHeight="1" x14ac:dyDescent="0.25">
      <c r="A176" t="str">
        <f t="shared" si="5"/>
        <v/>
      </c>
      <c r="B176">
        <f t="shared" si="6"/>
        <v>128</v>
      </c>
      <c r="C176" s="267"/>
      <c r="D176" s="242" t="str">
        <f>IF('Journal prep'!A133=" "," ",'Journal prep'!A133)</f>
        <v xml:space="preserve"> </v>
      </c>
      <c r="E176" s="243" t="str">
        <f>IF('Journal prep'!B133=" "," ",'Journal prep'!B133)</f>
        <v xml:space="preserve"> </v>
      </c>
      <c r="F176" s="243" t="str">
        <f t="shared" si="7"/>
        <v>99999</v>
      </c>
      <c r="G176" s="244"/>
      <c r="H176" s="245" t="str">
        <f>IF('Journal prep'!C133=" "," ",'Journal prep'!C133)</f>
        <v>99999-999</v>
      </c>
      <c r="I176" s="244"/>
      <c r="J176" s="246" t="str">
        <f>IF('Journal prep'!E133=" "," ",'Journal prep'!E133)</f>
        <v xml:space="preserve"> </v>
      </c>
      <c r="K176" s="231" t="str">
        <f>IF('Journal prep'!D133=" "," ",'Journal prep'!D133)</f>
        <v xml:space="preserve"> </v>
      </c>
      <c r="L176" s="221">
        <f>IF('Journal prep'!K133=" "," ",'Journal prep'!K133)</f>
        <v>0</v>
      </c>
      <c r="M176" s="222">
        <f t="shared" si="10"/>
        <v>0</v>
      </c>
      <c r="N176" s="223" t="str">
        <f>CONCATENATE("IMPREST: Cheque Issued by ",$N$34," ",TEXT(Cash!$H$2,"dd-mmm-yy")," to ",TEXT(Cash!$J$2,"dd-mmm-yy")," ", 'Chqs to Payee'!D33)</f>
        <v xml:space="preserve">IMPREST: Cheque Issued by CAMHS Phoenix School 00-Jan-00 to 00-Jan-00 </v>
      </c>
      <c r="O176" s="281"/>
      <c r="P176" s="72"/>
      <c r="Q176" s="337" t="s">
        <v>361</v>
      </c>
      <c r="R176" s="72"/>
      <c r="S176" s="72"/>
      <c r="T176" s="337" t="s">
        <v>354</v>
      </c>
      <c r="U176" s="72"/>
      <c r="V176" s="72"/>
      <c r="W176" s="72"/>
      <c r="X176" s="72"/>
      <c r="Y176" s="72"/>
      <c r="Z176" s="72"/>
      <c r="AA176" s="72"/>
      <c r="AB176" s="72"/>
      <c r="AC176" s="72"/>
      <c r="AD176" s="72"/>
      <c r="AE176" s="72"/>
      <c r="AF176" s="72"/>
      <c r="AG176" s="72"/>
      <c r="AH176" s="72"/>
      <c r="AI176" s="72"/>
      <c r="AJ176" s="72"/>
    </row>
    <row r="177" spans="1:36" ht="15" customHeight="1" x14ac:dyDescent="0.25">
      <c r="A177" t="str">
        <f t="shared" si="5"/>
        <v/>
      </c>
      <c r="B177">
        <f t="shared" si="6"/>
        <v>129</v>
      </c>
      <c r="C177" s="267"/>
      <c r="D177" s="242" t="str">
        <f>IF('Journal prep'!A134=" "," ",'Journal prep'!A134)</f>
        <v xml:space="preserve"> </v>
      </c>
      <c r="E177" s="243" t="str">
        <f>IF('Journal prep'!B134=" "," ",'Journal prep'!B134)</f>
        <v xml:space="preserve"> </v>
      </c>
      <c r="F177" s="243" t="str">
        <f t="shared" si="7"/>
        <v>99999</v>
      </c>
      <c r="G177" s="244"/>
      <c r="H177" s="245" t="str">
        <f>IF('Journal prep'!C134=" "," ",'Journal prep'!C134)</f>
        <v>99999-999</v>
      </c>
      <c r="I177" s="244"/>
      <c r="J177" s="246" t="str">
        <f>IF('Journal prep'!E134=" "," ",'Journal prep'!E134)</f>
        <v xml:space="preserve"> </v>
      </c>
      <c r="K177" s="231" t="str">
        <f>IF('Journal prep'!D134=" "," ",'Journal prep'!D134)</f>
        <v xml:space="preserve"> </v>
      </c>
      <c r="L177" s="221">
        <f>IF('Journal prep'!K134=" "," ",'Journal prep'!K134)</f>
        <v>0</v>
      </c>
      <c r="M177" s="222">
        <f t="shared" si="10"/>
        <v>0</v>
      </c>
      <c r="N177" s="223" t="str">
        <f>CONCATENATE("IMPREST: Cheque Issued by ",$N$34," ",TEXT(Cash!$H$2,"dd-mmm-yy")," to ",TEXT(Cash!$J$2,"dd-mmm-yy")," ", 'Chqs to Payee'!D34)</f>
        <v xml:space="preserve">IMPREST: Cheque Issued by CAMHS Phoenix School 00-Jan-00 to 00-Jan-00 </v>
      </c>
      <c r="O177" s="281"/>
      <c r="P177" s="72"/>
      <c r="Q177" s="337" t="s">
        <v>361</v>
      </c>
      <c r="R177" s="72"/>
      <c r="S177" s="72"/>
      <c r="T177" s="337" t="s">
        <v>354</v>
      </c>
      <c r="U177" s="72"/>
      <c r="V177" s="72"/>
      <c r="W177" s="72"/>
      <c r="X177" s="72"/>
      <c r="Y177" s="72"/>
      <c r="Z177" s="72"/>
      <c r="AA177" s="72"/>
      <c r="AB177" s="72"/>
      <c r="AC177" s="72"/>
      <c r="AD177" s="72"/>
      <c r="AE177" s="72"/>
      <c r="AF177" s="72"/>
      <c r="AG177" s="72"/>
      <c r="AH177" s="72"/>
      <c r="AI177" s="72"/>
      <c r="AJ177" s="72"/>
    </row>
    <row r="178" spans="1:36" ht="15" customHeight="1" x14ac:dyDescent="0.25">
      <c r="A178" t="str">
        <f t="shared" ref="A178:A242" si="11">IF(TRIM(D178)="","",IF(L178=0,"","update_data,visible"))</f>
        <v/>
      </c>
      <c r="B178">
        <f t="shared" ref="B178:B241" si="12">B177+1</f>
        <v>130</v>
      </c>
      <c r="C178" s="267"/>
      <c r="D178" s="242" t="str">
        <f>IF('Journal prep'!A135=" "," ",'Journal prep'!A135)</f>
        <v xml:space="preserve"> </v>
      </c>
      <c r="E178" s="243" t="str">
        <f>IF('Journal prep'!B135=" "," ",'Journal prep'!B135)</f>
        <v xml:space="preserve"> </v>
      </c>
      <c r="F178" s="243" t="str">
        <f t="shared" ref="F178:F188" si="13">IF(LEN(H178)&gt;5,LEFT(H178,5),"")</f>
        <v>99999</v>
      </c>
      <c r="G178" s="244"/>
      <c r="H178" s="245" t="str">
        <f>IF('Journal prep'!C135=" "," ",'Journal prep'!C135)</f>
        <v>99999-999</v>
      </c>
      <c r="I178" s="244"/>
      <c r="J178" s="246" t="str">
        <f>IF('Journal prep'!E135=" "," ",'Journal prep'!E135)</f>
        <v xml:space="preserve"> </v>
      </c>
      <c r="K178" s="231" t="str">
        <f>IF('Journal prep'!D135=" "," ",'Journal prep'!D135)</f>
        <v xml:space="preserve"> </v>
      </c>
      <c r="L178" s="221">
        <f>IF('Journal prep'!K135=" "," ",'Journal prep'!K135)</f>
        <v>0</v>
      </c>
      <c r="M178" s="222">
        <f t="shared" si="10"/>
        <v>0</v>
      </c>
      <c r="N178" s="223" t="str">
        <f>CONCATENATE("IMPREST: Cheque Issued by ",$N$34," ",TEXT(Cash!$H$2,"dd-mmm-yy")," to ",TEXT(Cash!$J$2,"dd-mmm-yy")," ", 'Chqs to Payee'!D35)</f>
        <v xml:space="preserve">IMPREST: Cheque Issued by CAMHS Phoenix School 00-Jan-00 to 00-Jan-00 </v>
      </c>
      <c r="O178" s="281"/>
      <c r="P178" s="72"/>
      <c r="Q178" s="337" t="s">
        <v>361</v>
      </c>
      <c r="R178" s="72"/>
      <c r="S178" s="72"/>
      <c r="T178" s="337" t="s">
        <v>354</v>
      </c>
      <c r="U178" s="72"/>
      <c r="V178" s="72"/>
      <c r="W178" s="72"/>
      <c r="X178" s="72"/>
      <c r="Y178" s="72"/>
      <c r="Z178" s="72"/>
      <c r="AA178" s="72"/>
      <c r="AB178" s="72"/>
      <c r="AC178" s="72"/>
      <c r="AD178" s="72"/>
      <c r="AE178" s="72"/>
      <c r="AF178" s="72"/>
      <c r="AG178" s="72"/>
      <c r="AH178" s="72"/>
      <c r="AI178" s="72"/>
      <c r="AJ178" s="72"/>
    </row>
    <row r="179" spans="1:36" ht="15" customHeight="1" x14ac:dyDescent="0.25">
      <c r="A179" t="str">
        <f t="shared" si="11"/>
        <v/>
      </c>
      <c r="B179">
        <f t="shared" si="12"/>
        <v>131</v>
      </c>
      <c r="C179" s="267"/>
      <c r="D179" s="242" t="str">
        <f>IF('Journal prep'!A136=" "," ",'Journal prep'!A136)</f>
        <v xml:space="preserve"> </v>
      </c>
      <c r="E179" s="243" t="str">
        <f>IF('Journal prep'!B136=" "," ",'Journal prep'!B136)</f>
        <v xml:space="preserve"> </v>
      </c>
      <c r="F179" s="243" t="str">
        <f t="shared" si="13"/>
        <v>99999</v>
      </c>
      <c r="G179" s="244"/>
      <c r="H179" s="245" t="str">
        <f>IF('Journal prep'!C136=" "," ",'Journal prep'!C136)</f>
        <v>99999-999</v>
      </c>
      <c r="I179" s="244"/>
      <c r="J179" s="246" t="str">
        <f>IF('Journal prep'!E136=" "," ",'Journal prep'!E136)</f>
        <v xml:space="preserve"> </v>
      </c>
      <c r="K179" s="231" t="str">
        <f>IF('Journal prep'!D136=" "," ",'Journal prep'!D136)</f>
        <v xml:space="preserve"> </v>
      </c>
      <c r="L179" s="221">
        <f>IF('Journal prep'!K136=" "," ",'Journal prep'!K136)</f>
        <v>0</v>
      </c>
      <c r="M179" s="222">
        <f t="shared" si="10"/>
        <v>0</v>
      </c>
      <c r="N179" s="223" t="str">
        <f>CONCATENATE("IMPREST: Cheque Issued by ",$N$34," ",TEXT(Cash!$H$2,"dd-mmm-yy")," to ",TEXT(Cash!$J$2,"dd-mmm-yy")," ", 'Chqs to Payee'!D36)</f>
        <v xml:space="preserve">IMPREST: Cheque Issued by CAMHS Phoenix School 00-Jan-00 to 00-Jan-00 </v>
      </c>
      <c r="O179" s="281"/>
      <c r="P179" s="72"/>
      <c r="Q179" s="337" t="s">
        <v>361</v>
      </c>
      <c r="R179" s="72"/>
      <c r="S179" s="72"/>
      <c r="T179" s="337" t="s">
        <v>354</v>
      </c>
      <c r="U179" s="72"/>
      <c r="V179" s="72"/>
      <c r="W179" s="72"/>
      <c r="X179" s="72"/>
      <c r="Y179" s="72"/>
      <c r="Z179" s="72"/>
      <c r="AA179" s="72"/>
      <c r="AB179" s="72"/>
      <c r="AC179" s="72"/>
      <c r="AD179" s="72"/>
      <c r="AE179" s="72"/>
      <c r="AF179" s="72"/>
      <c r="AG179" s="72"/>
      <c r="AH179" s="72"/>
      <c r="AI179" s="72"/>
      <c r="AJ179" s="72"/>
    </row>
    <row r="180" spans="1:36" ht="15" customHeight="1" x14ac:dyDescent="0.25">
      <c r="A180" t="str">
        <f t="shared" si="11"/>
        <v/>
      </c>
      <c r="B180">
        <f t="shared" si="12"/>
        <v>132</v>
      </c>
      <c r="C180" s="267"/>
      <c r="D180" s="242" t="str">
        <f>IF('Journal prep'!A137=" "," ",'Journal prep'!A137)</f>
        <v xml:space="preserve"> </v>
      </c>
      <c r="E180" s="243" t="str">
        <f>IF('Journal prep'!B137=" "," ",'Journal prep'!B137)</f>
        <v xml:space="preserve"> </v>
      </c>
      <c r="F180" s="243" t="str">
        <f t="shared" si="13"/>
        <v>99999</v>
      </c>
      <c r="G180" s="244"/>
      <c r="H180" s="245" t="str">
        <f>IF('Journal prep'!C137=" "," ",'Journal prep'!C137)</f>
        <v>99999-999</v>
      </c>
      <c r="I180" s="244"/>
      <c r="J180" s="246" t="str">
        <f>IF('Journal prep'!E137=" "," ",'Journal prep'!E137)</f>
        <v xml:space="preserve"> </v>
      </c>
      <c r="K180" s="231" t="str">
        <f>IF('Journal prep'!D137=" "," ",'Journal prep'!D137)</f>
        <v xml:space="preserve"> </v>
      </c>
      <c r="L180" s="221">
        <f>IF('Journal prep'!K137=" "," ",'Journal prep'!K137)</f>
        <v>0</v>
      </c>
      <c r="M180" s="222">
        <f t="shared" si="10"/>
        <v>0</v>
      </c>
      <c r="N180" s="223" t="str">
        <f>CONCATENATE("IMPREST: Cheque Issued by ",$N$34," ",TEXT(Cash!$H$2,"dd-mmm-yy")," to ",TEXT(Cash!$J$2,"dd-mmm-yy")," ", 'Chqs to Payee'!D37)</f>
        <v xml:space="preserve">IMPREST: Cheque Issued by CAMHS Phoenix School 00-Jan-00 to 00-Jan-00 </v>
      </c>
      <c r="O180" s="281"/>
      <c r="P180" s="72"/>
      <c r="Q180" s="337" t="s">
        <v>361</v>
      </c>
      <c r="R180" s="72"/>
      <c r="S180" s="72"/>
      <c r="T180" s="337" t="s">
        <v>354</v>
      </c>
      <c r="U180" s="72"/>
      <c r="V180" s="72"/>
      <c r="W180" s="72"/>
      <c r="X180" s="72"/>
      <c r="Y180" s="72"/>
      <c r="Z180" s="72"/>
      <c r="AA180" s="72"/>
      <c r="AB180" s="72"/>
      <c r="AC180" s="72"/>
      <c r="AD180" s="72"/>
      <c r="AE180" s="72"/>
      <c r="AF180" s="72"/>
      <c r="AG180" s="72"/>
      <c r="AH180" s="72"/>
      <c r="AI180" s="72"/>
      <c r="AJ180" s="72"/>
    </row>
    <row r="181" spans="1:36" ht="15" customHeight="1" x14ac:dyDescent="0.25">
      <c r="A181" t="str">
        <f t="shared" si="11"/>
        <v/>
      </c>
      <c r="B181">
        <f t="shared" si="12"/>
        <v>133</v>
      </c>
      <c r="C181" s="267"/>
      <c r="D181" s="242" t="str">
        <f>IF('Journal prep'!A138=" "," ",'Journal prep'!A138)</f>
        <v xml:space="preserve"> </v>
      </c>
      <c r="E181" s="243" t="str">
        <f>IF('Journal prep'!B138=" "," ",'Journal prep'!B138)</f>
        <v xml:space="preserve"> </v>
      </c>
      <c r="F181" s="243" t="str">
        <f t="shared" si="13"/>
        <v>99999</v>
      </c>
      <c r="G181" s="244"/>
      <c r="H181" s="245" t="str">
        <f>IF('Journal prep'!C138=" "," ",'Journal prep'!C138)</f>
        <v>99999-999</v>
      </c>
      <c r="I181" s="244"/>
      <c r="J181" s="246" t="str">
        <f>IF('Journal prep'!E138=" "," ",'Journal prep'!E138)</f>
        <v xml:space="preserve"> </v>
      </c>
      <c r="K181" s="231" t="str">
        <f>IF('Journal prep'!D138=" "," ",'Journal prep'!D138)</f>
        <v xml:space="preserve"> </v>
      </c>
      <c r="L181" s="221">
        <f>IF('Journal prep'!K138=" "," ",'Journal prep'!K138)</f>
        <v>0</v>
      </c>
      <c r="M181" s="222">
        <f t="shared" si="10"/>
        <v>0</v>
      </c>
      <c r="N181" s="223" t="str">
        <f>CONCATENATE("IMPREST: Cheque Issued by ",$N$34," ",TEXT(Cash!$H$2,"dd-mmm-yy")," to ",TEXT(Cash!$J$2,"dd-mmm-yy")," ", 'Chqs to Payee'!D38)</f>
        <v xml:space="preserve">IMPREST: Cheque Issued by CAMHS Phoenix School 00-Jan-00 to 00-Jan-00 </v>
      </c>
      <c r="O181" s="281"/>
      <c r="P181" s="72"/>
      <c r="Q181" s="337" t="s">
        <v>361</v>
      </c>
      <c r="R181" s="72"/>
      <c r="S181" s="72"/>
      <c r="T181" s="337" t="s">
        <v>354</v>
      </c>
      <c r="U181" s="72"/>
      <c r="V181" s="72"/>
      <c r="W181" s="72"/>
      <c r="X181" s="72"/>
      <c r="Y181" s="72"/>
      <c r="Z181" s="72"/>
      <c r="AA181" s="72"/>
      <c r="AB181" s="72"/>
      <c r="AC181" s="72"/>
      <c r="AD181" s="72"/>
      <c r="AE181" s="72"/>
      <c r="AF181" s="72"/>
      <c r="AG181" s="72"/>
      <c r="AH181" s="72"/>
      <c r="AI181" s="72"/>
      <c r="AJ181" s="72"/>
    </row>
    <row r="182" spans="1:36" ht="15" customHeight="1" x14ac:dyDescent="0.25">
      <c r="A182" t="str">
        <f t="shared" si="11"/>
        <v/>
      </c>
      <c r="B182">
        <f t="shared" si="12"/>
        <v>134</v>
      </c>
      <c r="C182" s="267"/>
      <c r="D182" s="242" t="str">
        <f>IF('Journal prep'!A139=" "," ",'Journal prep'!A139)</f>
        <v xml:space="preserve"> </v>
      </c>
      <c r="E182" s="243" t="str">
        <f>IF('Journal prep'!B139=" "," ",'Journal prep'!B139)</f>
        <v xml:space="preserve"> </v>
      </c>
      <c r="F182" s="243" t="str">
        <f t="shared" si="13"/>
        <v>99999</v>
      </c>
      <c r="G182" s="244"/>
      <c r="H182" s="245" t="str">
        <f>IF('Journal prep'!C139=" "," ",'Journal prep'!C139)</f>
        <v>99999-999</v>
      </c>
      <c r="I182" s="244"/>
      <c r="J182" s="246" t="str">
        <f>IF('Journal prep'!E139=" "," ",'Journal prep'!E139)</f>
        <v xml:space="preserve"> </v>
      </c>
      <c r="K182" s="231" t="str">
        <f>IF('Journal prep'!D139=" "," ",'Journal prep'!D139)</f>
        <v xml:space="preserve"> </v>
      </c>
      <c r="L182" s="221">
        <f>IF('Journal prep'!K139=" "," ",'Journal prep'!K139)</f>
        <v>0</v>
      </c>
      <c r="M182" s="222">
        <f t="shared" si="10"/>
        <v>0</v>
      </c>
      <c r="N182" s="223" t="str">
        <f>CONCATENATE("IMPREST: Cheque Issued by ",$N$34," ",TEXT(Cash!$H$2,"dd-mmm-yy")," to ",TEXT(Cash!$J$2,"dd-mmm-yy")," ", 'Chqs to Payee'!D39)</f>
        <v xml:space="preserve">IMPREST: Cheque Issued by CAMHS Phoenix School 00-Jan-00 to 00-Jan-00 </v>
      </c>
      <c r="O182" s="281"/>
      <c r="P182" s="72"/>
      <c r="Q182" s="337" t="s">
        <v>361</v>
      </c>
      <c r="R182" s="72"/>
      <c r="S182" s="72"/>
      <c r="T182" s="337" t="s">
        <v>354</v>
      </c>
      <c r="U182" s="72"/>
      <c r="V182" s="72"/>
      <c r="W182" s="72"/>
      <c r="X182" s="72"/>
      <c r="Y182" s="72"/>
      <c r="Z182" s="72"/>
      <c r="AA182" s="72"/>
      <c r="AB182" s="72"/>
      <c r="AC182" s="72"/>
      <c r="AD182" s="72"/>
      <c r="AE182" s="72"/>
      <c r="AF182" s="72"/>
      <c r="AG182" s="72"/>
      <c r="AH182" s="72"/>
      <c r="AI182" s="72"/>
      <c r="AJ182" s="72"/>
    </row>
    <row r="183" spans="1:36" ht="15" customHeight="1" x14ac:dyDescent="0.25">
      <c r="A183" t="str">
        <f t="shared" si="11"/>
        <v/>
      </c>
      <c r="B183">
        <f t="shared" si="12"/>
        <v>135</v>
      </c>
      <c r="C183" s="267"/>
      <c r="D183" s="242" t="str">
        <f>IF('Journal prep'!A140=" "," ",'Journal prep'!A140)</f>
        <v xml:space="preserve"> </v>
      </c>
      <c r="E183" s="243" t="str">
        <f>IF('Journal prep'!B140=" "," ",'Journal prep'!B140)</f>
        <v xml:space="preserve"> </v>
      </c>
      <c r="F183" s="243" t="str">
        <f t="shared" si="13"/>
        <v>99999</v>
      </c>
      <c r="G183" s="244"/>
      <c r="H183" s="245" t="str">
        <f>IF('Journal prep'!C140=" "," ",'Journal prep'!C140)</f>
        <v>99999-999</v>
      </c>
      <c r="I183" s="244"/>
      <c r="J183" s="246" t="str">
        <f>IF('Journal prep'!E140=" "," ",'Journal prep'!E140)</f>
        <v xml:space="preserve"> </v>
      </c>
      <c r="K183" s="231" t="str">
        <f>IF('Journal prep'!D140=" "," ",'Journal prep'!D140)</f>
        <v xml:space="preserve"> </v>
      </c>
      <c r="L183" s="221">
        <f>IF('Journal prep'!K140=" "," ",'Journal prep'!K140)</f>
        <v>0</v>
      </c>
      <c r="M183" s="222">
        <f t="shared" si="10"/>
        <v>0</v>
      </c>
      <c r="N183" s="223" t="str">
        <f>CONCATENATE("IMPREST: Cheque Issued by ",$N$34," ",TEXT(Cash!$H$2,"dd-mmm-yy")," to ",TEXT(Cash!$J$2,"dd-mmm-yy")," ", 'Chqs to Payee'!D40)</f>
        <v xml:space="preserve">IMPREST: Cheque Issued by CAMHS Phoenix School 00-Jan-00 to 00-Jan-00 </v>
      </c>
      <c r="O183" s="281"/>
      <c r="P183" s="72"/>
      <c r="Q183" s="337" t="s">
        <v>361</v>
      </c>
      <c r="R183" s="72"/>
      <c r="S183" s="72"/>
      <c r="T183" s="337" t="s">
        <v>354</v>
      </c>
      <c r="U183" s="72"/>
      <c r="V183" s="72"/>
      <c r="W183" s="72"/>
      <c r="X183" s="72"/>
      <c r="Y183" s="72"/>
      <c r="Z183" s="72"/>
      <c r="AA183" s="72"/>
      <c r="AB183" s="72"/>
      <c r="AC183" s="72"/>
      <c r="AD183" s="72"/>
      <c r="AE183" s="72"/>
      <c r="AF183" s="72"/>
      <c r="AG183" s="72"/>
      <c r="AH183" s="72"/>
      <c r="AI183" s="72"/>
      <c r="AJ183" s="72"/>
    </row>
    <row r="184" spans="1:36" ht="15" customHeight="1" x14ac:dyDescent="0.25">
      <c r="A184" t="str">
        <f t="shared" si="11"/>
        <v/>
      </c>
      <c r="B184">
        <f t="shared" si="12"/>
        <v>136</v>
      </c>
      <c r="C184" s="267"/>
      <c r="D184" s="242" t="str">
        <f>IF('Journal prep'!A141=" "," ",'Journal prep'!A141)</f>
        <v xml:space="preserve"> </v>
      </c>
      <c r="E184" s="243" t="str">
        <f>IF('Journal prep'!B141=" "," ",'Journal prep'!B141)</f>
        <v xml:space="preserve"> </v>
      </c>
      <c r="F184" s="243" t="str">
        <f t="shared" si="13"/>
        <v>99999</v>
      </c>
      <c r="G184" s="244"/>
      <c r="H184" s="245" t="str">
        <f>IF('Journal prep'!C141=" "," ",'Journal prep'!C141)</f>
        <v>99999-999</v>
      </c>
      <c r="I184" s="244"/>
      <c r="J184" s="246" t="str">
        <f>IF('Journal prep'!E141=" "," ",'Journal prep'!E141)</f>
        <v xml:space="preserve"> </v>
      </c>
      <c r="K184" s="231" t="str">
        <f>IF('Journal prep'!D141=" "," ",'Journal prep'!D141)</f>
        <v xml:space="preserve"> </v>
      </c>
      <c r="L184" s="221">
        <f>IF('Journal prep'!K141=" "," ",'Journal prep'!K141)</f>
        <v>0</v>
      </c>
      <c r="M184" s="222">
        <f t="shared" si="10"/>
        <v>0</v>
      </c>
      <c r="N184" s="223" t="str">
        <f>CONCATENATE("IMPREST: Cheque Issued by ",$N$34," ",TEXT(Cash!$H$2,"dd-mmm-yy")," to ",TEXT(Cash!$J$2,"dd-mmm-yy")," ", 'Chqs to Payee'!D41)</f>
        <v xml:space="preserve">IMPREST: Cheque Issued by CAMHS Phoenix School 00-Jan-00 to 00-Jan-00 </v>
      </c>
      <c r="O184" s="281"/>
      <c r="P184" s="72"/>
      <c r="Q184" s="337" t="s">
        <v>361</v>
      </c>
      <c r="R184" s="72"/>
      <c r="S184" s="72"/>
      <c r="T184" s="337" t="s">
        <v>354</v>
      </c>
      <c r="U184" s="72"/>
      <c r="V184" s="72"/>
      <c r="W184" s="353"/>
      <c r="X184" s="72"/>
      <c r="Y184" s="72"/>
      <c r="Z184" s="72"/>
      <c r="AA184" s="72"/>
      <c r="AB184" s="72"/>
      <c r="AC184" s="72"/>
      <c r="AD184" s="72"/>
      <c r="AE184" s="72"/>
      <c r="AF184" s="72"/>
      <c r="AG184" s="72"/>
      <c r="AH184" s="72"/>
      <c r="AI184" s="72"/>
      <c r="AJ184" s="72"/>
    </row>
    <row r="185" spans="1:36" ht="15" customHeight="1" x14ac:dyDescent="0.25">
      <c r="A185" t="str">
        <f t="shared" si="11"/>
        <v/>
      </c>
      <c r="B185">
        <f t="shared" si="12"/>
        <v>137</v>
      </c>
      <c r="C185" s="267"/>
      <c r="D185" s="242" t="str">
        <f>IF('Journal prep'!A142=" "," ",'Journal prep'!A142)</f>
        <v xml:space="preserve"> </v>
      </c>
      <c r="E185" s="243" t="str">
        <f>IF('Journal prep'!B142=" "," ",'Journal prep'!B142)</f>
        <v xml:space="preserve"> </v>
      </c>
      <c r="F185" s="243" t="str">
        <f t="shared" si="13"/>
        <v>99999</v>
      </c>
      <c r="G185" s="244"/>
      <c r="H185" s="245" t="str">
        <f>IF('Journal prep'!C142=" "," ",'Journal prep'!C142)</f>
        <v>99999-999</v>
      </c>
      <c r="I185" s="244"/>
      <c r="J185" s="246" t="str">
        <f>IF('Journal prep'!E142=" "," ",'Journal prep'!E142)</f>
        <v xml:space="preserve"> </v>
      </c>
      <c r="K185" s="231" t="str">
        <f>IF('Journal prep'!D142=" "," ",'Journal prep'!D142)</f>
        <v xml:space="preserve"> </v>
      </c>
      <c r="L185" s="221">
        <f>IF('Journal prep'!K142=" "," ",'Journal prep'!K142)</f>
        <v>0</v>
      </c>
      <c r="M185" s="222">
        <f t="shared" si="10"/>
        <v>0</v>
      </c>
      <c r="N185" s="223" t="str">
        <f>CONCATENATE("IMPREST: Cheque Issued by ",$N$34," ",TEXT(Cash!$H$2,"dd-mmm-yy")," to ",TEXT(Cash!$J$2,"dd-mmm-yy")," ", 'Chqs to Payee'!D42)</f>
        <v xml:space="preserve">IMPREST: Cheque Issued by CAMHS Phoenix School 00-Jan-00 to 00-Jan-00 </v>
      </c>
      <c r="O185" s="281"/>
      <c r="P185" s="72"/>
      <c r="Q185" s="337" t="s">
        <v>361</v>
      </c>
      <c r="R185" s="72"/>
      <c r="S185" s="72"/>
      <c r="T185" s="337" t="s">
        <v>354</v>
      </c>
      <c r="U185" s="72"/>
      <c r="V185" s="72"/>
      <c r="W185" s="72"/>
      <c r="X185" s="72"/>
      <c r="Y185" s="72"/>
      <c r="Z185" s="72"/>
      <c r="AA185" s="72"/>
      <c r="AB185" s="72"/>
      <c r="AC185" s="72"/>
      <c r="AD185" s="72"/>
      <c r="AE185" s="72"/>
      <c r="AF185" s="72"/>
      <c r="AG185" s="72"/>
      <c r="AH185" s="72"/>
      <c r="AI185" s="72"/>
      <c r="AJ185" s="72"/>
    </row>
    <row r="186" spans="1:36" ht="15" customHeight="1" x14ac:dyDescent="0.25">
      <c r="A186" t="str">
        <f t="shared" si="11"/>
        <v/>
      </c>
      <c r="B186">
        <f t="shared" si="12"/>
        <v>138</v>
      </c>
      <c r="C186" s="267"/>
      <c r="D186" s="242" t="str">
        <f>IF('Journal prep'!A143=" "," ",'Journal prep'!A143)</f>
        <v xml:space="preserve"> </v>
      </c>
      <c r="E186" s="243" t="str">
        <f>IF('Journal prep'!B143=" "," ",'Journal prep'!B143)</f>
        <v xml:space="preserve"> </v>
      </c>
      <c r="F186" s="243" t="str">
        <f t="shared" si="13"/>
        <v>99999</v>
      </c>
      <c r="G186" s="244"/>
      <c r="H186" s="245" t="str">
        <f>IF('Journal prep'!C143=" "," ",'Journal prep'!C143)</f>
        <v>99999-999</v>
      </c>
      <c r="I186" s="244"/>
      <c r="J186" s="246" t="str">
        <f>IF('Journal prep'!E143=" "," ",'Journal prep'!E143)</f>
        <v xml:space="preserve"> </v>
      </c>
      <c r="K186" s="231" t="str">
        <f>IF('Journal prep'!D143=" "," ",'Journal prep'!D143)</f>
        <v xml:space="preserve"> </v>
      </c>
      <c r="L186" s="221">
        <f>IF('Journal prep'!K143=" "," ",'Journal prep'!K143)</f>
        <v>0</v>
      </c>
      <c r="M186" s="222">
        <f t="shared" si="10"/>
        <v>0</v>
      </c>
      <c r="N186" s="223" t="str">
        <f>CONCATENATE("IMPREST: Cheque Issued by ",$N$34," ",TEXT(Cash!$H$2,"dd-mmm-yy")," to ",TEXT(Cash!$J$2,"dd-mmm-yy")," ", 'Chqs to Payee'!D43)</f>
        <v xml:space="preserve">IMPREST: Cheque Issued by CAMHS Phoenix School 00-Jan-00 to 00-Jan-00 </v>
      </c>
      <c r="O186" s="281"/>
      <c r="P186" s="72"/>
      <c r="Q186" s="337" t="s">
        <v>361</v>
      </c>
      <c r="R186" s="72"/>
      <c r="S186" s="72"/>
      <c r="T186" s="337" t="s">
        <v>354</v>
      </c>
      <c r="U186" s="72"/>
      <c r="V186" s="72"/>
      <c r="W186" s="72"/>
      <c r="X186" s="72"/>
      <c r="Y186" s="72"/>
      <c r="Z186" s="72"/>
      <c r="AA186" s="72"/>
      <c r="AB186" s="72"/>
      <c r="AC186" s="72"/>
      <c r="AD186" s="72"/>
      <c r="AE186" s="72"/>
      <c r="AF186" s="72"/>
      <c r="AG186" s="72"/>
      <c r="AH186" s="72"/>
      <c r="AI186" s="72"/>
      <c r="AJ186" s="72"/>
    </row>
    <row r="187" spans="1:36" ht="15" customHeight="1" x14ac:dyDescent="0.25">
      <c r="A187" t="str">
        <f t="shared" si="11"/>
        <v/>
      </c>
      <c r="B187">
        <f t="shared" si="12"/>
        <v>139</v>
      </c>
      <c r="C187" s="267"/>
      <c r="D187" s="242" t="str">
        <f>IF('Journal prep'!A144=" "," ",'Journal prep'!A144)</f>
        <v xml:space="preserve"> </v>
      </c>
      <c r="E187" s="243" t="str">
        <f>IF('Journal prep'!B144=" "," ",'Journal prep'!B144)</f>
        <v xml:space="preserve"> </v>
      </c>
      <c r="F187" s="243" t="str">
        <f t="shared" si="13"/>
        <v>99999</v>
      </c>
      <c r="G187" s="244"/>
      <c r="H187" s="245" t="str">
        <f>IF('Journal prep'!C144=" "," ",'Journal prep'!C144)</f>
        <v>99999-999</v>
      </c>
      <c r="I187" s="244"/>
      <c r="J187" s="246" t="str">
        <f>IF('Journal prep'!E144=" "," ",'Journal prep'!E144)</f>
        <v xml:space="preserve"> </v>
      </c>
      <c r="K187" s="231" t="str">
        <f>IF('Journal prep'!D144=" "," ",'Journal prep'!D144)</f>
        <v xml:space="preserve"> </v>
      </c>
      <c r="L187" s="221">
        <f>IF('Journal prep'!K144=" "," ",'Journal prep'!K144)</f>
        <v>0</v>
      </c>
      <c r="M187" s="222">
        <f t="shared" si="10"/>
        <v>0</v>
      </c>
      <c r="N187" s="223" t="str">
        <f>CONCATENATE("IMPREST: Cheque Issued by ",$N$34," ",TEXT(Cash!$H$2,"dd-mmm-yy")," to ",TEXT(Cash!$J$2,"dd-mmm-yy")," ", 'Chqs to Payee'!D44)</f>
        <v xml:space="preserve">IMPREST: Cheque Issued by CAMHS Phoenix School 00-Jan-00 to 00-Jan-00 </v>
      </c>
      <c r="O187" s="281"/>
      <c r="P187" s="72"/>
      <c r="Q187" s="337" t="s">
        <v>361</v>
      </c>
      <c r="R187" s="72"/>
      <c r="S187" s="72"/>
      <c r="T187" s="337" t="s">
        <v>354</v>
      </c>
      <c r="U187" s="72"/>
      <c r="V187" s="72"/>
      <c r="W187" s="72"/>
      <c r="X187" s="72"/>
      <c r="Y187" s="72"/>
      <c r="Z187" s="72"/>
      <c r="AA187" s="72"/>
      <c r="AB187" s="72"/>
      <c r="AC187" s="72"/>
      <c r="AD187" s="72"/>
      <c r="AE187" s="72"/>
      <c r="AF187" s="72"/>
      <c r="AG187" s="72"/>
      <c r="AH187" s="72"/>
      <c r="AI187" s="72"/>
      <c r="AJ187" s="72"/>
    </row>
    <row r="188" spans="1:36" ht="15" customHeight="1" thickBot="1" x14ac:dyDescent="0.3">
      <c r="A188" t="str">
        <f t="shared" si="11"/>
        <v/>
      </c>
      <c r="B188">
        <f t="shared" si="12"/>
        <v>140</v>
      </c>
      <c r="C188" s="267"/>
      <c r="D188" s="242" t="str">
        <f>IF('Journal prep'!A145=" "," ",'Journal prep'!A145)</f>
        <v xml:space="preserve"> </v>
      </c>
      <c r="E188" s="243" t="str">
        <f>IF('Journal prep'!B145=" "," ",'Journal prep'!B145)</f>
        <v xml:space="preserve"> </v>
      </c>
      <c r="F188" s="243" t="str">
        <f t="shared" si="13"/>
        <v>99999</v>
      </c>
      <c r="G188" s="244"/>
      <c r="H188" s="245" t="str">
        <f>IF('Journal prep'!C145=" "," ",'Journal prep'!C145)</f>
        <v>99999-999</v>
      </c>
      <c r="I188" s="244"/>
      <c r="J188" s="246" t="str">
        <f>IF('Journal prep'!E145=" "," ",'Journal prep'!E145)</f>
        <v xml:space="preserve"> </v>
      </c>
      <c r="K188" s="231" t="str">
        <f>IF('Journal prep'!D145=" "," ",'Journal prep'!D145)</f>
        <v xml:space="preserve"> </v>
      </c>
      <c r="L188" s="221">
        <f>IF('Journal prep'!K145=" "," ",'Journal prep'!K145)</f>
        <v>0</v>
      </c>
      <c r="M188" s="222">
        <f t="shared" si="10"/>
        <v>0</v>
      </c>
      <c r="N188" s="223" t="str">
        <f>CONCATENATE("IMPREST: Cheque Issued by ",$N$34," ",TEXT(Cash!$H$2,"dd-mmm-yy")," to ",TEXT(Cash!$J$2,"dd-mmm-yy")," ", 'Chqs to Payee'!D45)</f>
        <v xml:space="preserve">IMPREST: Cheque Issued by CAMHS Phoenix School 00-Jan-00 to 00-Jan-00 </v>
      </c>
      <c r="O188" s="281"/>
      <c r="P188" s="72"/>
      <c r="Q188" s="337" t="s">
        <v>361</v>
      </c>
      <c r="R188" s="72"/>
      <c r="S188" s="72"/>
      <c r="T188" s="338" t="s">
        <v>354</v>
      </c>
      <c r="U188" s="72"/>
      <c r="V188" s="72"/>
      <c r="W188" s="72"/>
      <c r="X188" s="72"/>
      <c r="Y188" s="72"/>
      <c r="Z188" s="72"/>
      <c r="AA188" s="72"/>
      <c r="AB188" s="72"/>
      <c r="AC188" s="72"/>
      <c r="AD188" s="72"/>
      <c r="AE188" s="72"/>
      <c r="AF188" s="72"/>
      <c r="AG188" s="72"/>
      <c r="AH188" s="72"/>
      <c r="AI188" s="72"/>
      <c r="AJ188" s="72"/>
    </row>
    <row r="189" spans="1:36" ht="15" customHeight="1" x14ac:dyDescent="0.25">
      <c r="A189" t="str">
        <f t="shared" si="11"/>
        <v/>
      </c>
      <c r="B189">
        <f t="shared" si="12"/>
        <v>141</v>
      </c>
      <c r="C189" s="267"/>
      <c r="D189" s="292" t="s">
        <v>366</v>
      </c>
      <c r="E189" s="293">
        <v>90000</v>
      </c>
      <c r="F189" s="293"/>
      <c r="G189" s="293"/>
      <c r="H189" s="294"/>
      <c r="I189" s="293"/>
      <c r="J189" s="295"/>
      <c r="K189" s="296"/>
      <c r="L189" s="297">
        <f>IF('Journal prep'!J6=0,0,'Journal prep'!J6)</f>
        <v>0</v>
      </c>
      <c r="M189" s="298">
        <f t="shared" ref="M189" si="14">ROUND(L189,2)</f>
        <v>0</v>
      </c>
      <c r="N189" s="299" t="str">
        <f>CONCATENATE("IMPREST: VAT on Imprest ",$N$34," ",TEXT(Cash!$H$2,"dd-mmm-yy")," to ",TEXT(Cash!$J$2,"dd-mmm-yy")," ", Cash!D6)</f>
        <v xml:space="preserve">IMPREST: VAT on Imprest CAMHS Phoenix School 00-Jan-00 to 00-Jan-00 </v>
      </c>
      <c r="O189" s="281"/>
      <c r="P189" s="72"/>
      <c r="Q189" s="337" t="s">
        <v>364</v>
      </c>
      <c r="R189" s="72"/>
      <c r="S189" s="342" t="str">
        <f>'Journal prep'!F6</f>
        <v xml:space="preserve"> </v>
      </c>
      <c r="T189" s="343" t="s">
        <v>363</v>
      </c>
      <c r="U189" s="336" t="str">
        <f>'Journal prep'!H6</f>
        <v xml:space="preserve"> </v>
      </c>
      <c r="V189" s="72"/>
      <c r="W189" s="72" t="str">
        <f>IF(J83=0," ",IF(J83=I83/6,"P1",IF(J83=I83/21,"P4"," ")))</f>
        <v xml:space="preserve"> </v>
      </c>
      <c r="X189" s="72"/>
      <c r="Y189" s="72"/>
      <c r="Z189" s="72"/>
      <c r="AA189" s="72"/>
      <c r="AB189" s="72"/>
      <c r="AC189" s="72"/>
      <c r="AD189" s="72"/>
      <c r="AE189" s="72"/>
      <c r="AF189" s="72"/>
      <c r="AG189" s="72"/>
      <c r="AH189" s="72"/>
      <c r="AI189" s="72"/>
      <c r="AJ189" s="72"/>
    </row>
    <row r="190" spans="1:36" ht="15" customHeight="1" x14ac:dyDescent="0.25">
      <c r="A190" t="str">
        <f t="shared" si="11"/>
        <v/>
      </c>
      <c r="B190">
        <f t="shared" si="12"/>
        <v>142</v>
      </c>
      <c r="C190" s="267"/>
      <c r="D190" s="292" t="s">
        <v>366</v>
      </c>
      <c r="E190" s="293">
        <v>90000</v>
      </c>
      <c r="F190" s="293"/>
      <c r="G190" s="293"/>
      <c r="H190" s="294"/>
      <c r="I190" s="293"/>
      <c r="J190" s="295"/>
      <c r="K190" s="296"/>
      <c r="L190" s="297">
        <f>IF('Journal prep'!J7=0,0,'Journal prep'!J7)</f>
        <v>0</v>
      </c>
      <c r="M190" s="298">
        <f t="shared" ref="M190:M253" si="15">ROUND(L190,2)</f>
        <v>0</v>
      </c>
      <c r="N190" s="299" t="str">
        <f>CONCATENATE("IMPREST: VAT on Imprest ",$N$34," ",TEXT(Cash!$H$2,"dd-mmm-yy")," to ",TEXT(Cash!$J$2,"dd-mmm-yy")," ", Cash!D7)</f>
        <v xml:space="preserve">IMPREST: VAT on Imprest CAMHS Phoenix School 00-Jan-00 to 00-Jan-00 </v>
      </c>
      <c r="O190" s="281"/>
      <c r="P190" s="72"/>
      <c r="Q190" s="337" t="s">
        <v>364</v>
      </c>
      <c r="R190" s="72"/>
      <c r="S190" s="344" t="str">
        <f>'Journal prep'!F7</f>
        <v xml:space="preserve"> </v>
      </c>
      <c r="T190" s="341" t="s">
        <v>363</v>
      </c>
      <c r="U190" s="299" t="str">
        <f>'Journal prep'!H7</f>
        <v xml:space="preserve"> </v>
      </c>
      <c r="V190" s="72"/>
      <c r="W190" s="72"/>
      <c r="X190" s="72"/>
      <c r="Y190" s="72"/>
      <c r="Z190" s="72"/>
      <c r="AA190" s="72"/>
      <c r="AB190" s="72"/>
      <c r="AC190" s="72"/>
      <c r="AD190" s="72"/>
      <c r="AE190" s="72"/>
      <c r="AF190" s="72"/>
      <c r="AG190" s="72"/>
      <c r="AH190" s="72"/>
      <c r="AI190" s="72"/>
      <c r="AJ190" s="72"/>
    </row>
    <row r="191" spans="1:36" ht="15" customHeight="1" x14ac:dyDescent="0.25">
      <c r="A191" t="str">
        <f t="shared" si="11"/>
        <v/>
      </c>
      <c r="B191">
        <f t="shared" si="12"/>
        <v>143</v>
      </c>
      <c r="C191" s="267"/>
      <c r="D191" s="292" t="s">
        <v>366</v>
      </c>
      <c r="E191" s="293">
        <v>90000</v>
      </c>
      <c r="F191" s="293"/>
      <c r="G191" s="293"/>
      <c r="H191" s="294"/>
      <c r="I191" s="293"/>
      <c r="J191" s="295"/>
      <c r="K191" s="296"/>
      <c r="L191" s="297">
        <f>IF('Journal prep'!J8=0,0,'Journal prep'!J8)</f>
        <v>0</v>
      </c>
      <c r="M191" s="298">
        <f t="shared" si="15"/>
        <v>0</v>
      </c>
      <c r="N191" s="299" t="str">
        <f>CONCATENATE("IMPREST: VAT on Imprest ",$N$34," ",TEXT(Cash!$H$2,"dd-mmm-yy")," to ",TEXT(Cash!$J$2,"dd-mmm-yy")," ", Cash!D8)</f>
        <v xml:space="preserve">IMPREST: VAT on Imprest CAMHS Phoenix School 00-Jan-00 to 00-Jan-00 </v>
      </c>
      <c r="O191" s="281"/>
      <c r="P191" s="72"/>
      <c r="Q191" s="337" t="s">
        <v>364</v>
      </c>
      <c r="R191" s="72"/>
      <c r="S191" s="344" t="str">
        <f>'Journal prep'!F8</f>
        <v xml:space="preserve"> </v>
      </c>
      <c r="T191" s="341" t="s">
        <v>363</v>
      </c>
      <c r="U191" s="299" t="str">
        <f>'Journal prep'!H8</f>
        <v xml:space="preserve"> </v>
      </c>
      <c r="V191" s="72"/>
      <c r="W191" s="72"/>
      <c r="X191" s="72"/>
      <c r="Y191" s="72"/>
      <c r="Z191" s="72"/>
      <c r="AA191" s="72"/>
      <c r="AB191" s="72"/>
      <c r="AC191" s="72"/>
      <c r="AD191" s="72"/>
      <c r="AE191" s="72"/>
      <c r="AF191" s="72"/>
      <c r="AG191" s="72"/>
      <c r="AH191" s="72"/>
      <c r="AI191" s="72"/>
      <c r="AJ191" s="72"/>
    </row>
    <row r="192" spans="1:36" ht="15" customHeight="1" x14ac:dyDescent="0.25">
      <c r="A192" t="str">
        <f t="shared" si="11"/>
        <v/>
      </c>
      <c r="B192">
        <f t="shared" si="12"/>
        <v>144</v>
      </c>
      <c r="C192" s="267"/>
      <c r="D192" s="292" t="s">
        <v>366</v>
      </c>
      <c r="E192" s="293">
        <v>90000</v>
      </c>
      <c r="F192" s="293"/>
      <c r="G192" s="293"/>
      <c r="H192" s="294"/>
      <c r="I192" s="293"/>
      <c r="J192" s="295"/>
      <c r="K192" s="296"/>
      <c r="L192" s="297">
        <f>IF('Journal prep'!J9=0,0,'Journal prep'!J9)</f>
        <v>0</v>
      </c>
      <c r="M192" s="298">
        <f t="shared" si="15"/>
        <v>0</v>
      </c>
      <c r="N192" s="299" t="str">
        <f>CONCATENATE("IMPREST: VAT on Imprest ",$N$34," ",TEXT(Cash!$H$2,"dd-mmm-yy")," to ",TEXT(Cash!$J$2,"dd-mmm-yy")," ", Cash!D9)</f>
        <v xml:space="preserve">IMPREST: VAT on Imprest CAMHS Phoenix School 00-Jan-00 to 00-Jan-00 </v>
      </c>
      <c r="O192" s="281"/>
      <c r="P192" s="72"/>
      <c r="Q192" s="337" t="s">
        <v>364</v>
      </c>
      <c r="R192" s="72"/>
      <c r="S192" s="344" t="str">
        <f>'Journal prep'!F9</f>
        <v xml:space="preserve"> </v>
      </c>
      <c r="T192" s="341" t="s">
        <v>363</v>
      </c>
      <c r="U192" s="299" t="str">
        <f>'Journal prep'!H9</f>
        <v xml:space="preserve"> </v>
      </c>
      <c r="V192" s="72"/>
      <c r="W192" s="72"/>
      <c r="X192" s="72"/>
      <c r="Y192" s="72"/>
      <c r="Z192" s="72"/>
      <c r="AA192" s="72"/>
      <c r="AB192" s="72"/>
      <c r="AC192" s="72"/>
      <c r="AD192" s="72"/>
      <c r="AE192" s="72"/>
      <c r="AF192" s="72"/>
      <c r="AG192" s="72"/>
      <c r="AH192" s="72"/>
      <c r="AI192" s="72"/>
      <c r="AJ192" s="72"/>
    </row>
    <row r="193" spans="1:36" ht="15" customHeight="1" x14ac:dyDescent="0.25">
      <c r="A193" t="str">
        <f t="shared" si="11"/>
        <v/>
      </c>
      <c r="B193">
        <f t="shared" si="12"/>
        <v>145</v>
      </c>
      <c r="C193" s="267"/>
      <c r="D193" s="292" t="s">
        <v>366</v>
      </c>
      <c r="E193" s="293">
        <v>90000</v>
      </c>
      <c r="F193" s="293"/>
      <c r="G193" s="293"/>
      <c r="H193" s="294"/>
      <c r="I193" s="293"/>
      <c r="J193" s="295"/>
      <c r="K193" s="296"/>
      <c r="L193" s="297">
        <f>IF('Journal prep'!J10=0,0,'Journal prep'!J10)</f>
        <v>0</v>
      </c>
      <c r="M193" s="298">
        <f t="shared" si="15"/>
        <v>0</v>
      </c>
      <c r="N193" s="299" t="str">
        <f>CONCATENATE("IMPREST: VAT on Imprest ",$N$34," ",TEXT(Cash!$H$2,"dd-mmm-yy")," to ",TEXT(Cash!$J$2,"dd-mmm-yy")," ", Cash!D10)</f>
        <v xml:space="preserve">IMPREST: VAT on Imprest CAMHS Phoenix School 00-Jan-00 to 00-Jan-00 </v>
      </c>
      <c r="O193" s="281"/>
      <c r="P193" s="72"/>
      <c r="Q193" s="337" t="s">
        <v>364</v>
      </c>
      <c r="R193" s="72"/>
      <c r="S193" s="344" t="str">
        <f>'Journal prep'!F10</f>
        <v xml:space="preserve"> </v>
      </c>
      <c r="T193" s="341" t="s">
        <v>363</v>
      </c>
      <c r="U193" s="299" t="str">
        <f>'Journal prep'!H10</f>
        <v xml:space="preserve"> </v>
      </c>
      <c r="V193" s="72"/>
      <c r="W193" s="72"/>
      <c r="X193" s="72"/>
      <c r="Y193" s="72"/>
      <c r="Z193" s="72"/>
      <c r="AA193" s="72"/>
      <c r="AB193" s="72"/>
      <c r="AC193" s="72"/>
      <c r="AD193" s="72"/>
      <c r="AE193" s="72"/>
      <c r="AF193" s="72"/>
      <c r="AG193" s="72"/>
      <c r="AH193" s="72"/>
      <c r="AI193" s="72"/>
      <c r="AJ193" s="72"/>
    </row>
    <row r="194" spans="1:36" ht="15" customHeight="1" x14ac:dyDescent="0.25">
      <c r="A194" t="str">
        <f t="shared" si="11"/>
        <v/>
      </c>
      <c r="B194">
        <f t="shared" si="12"/>
        <v>146</v>
      </c>
      <c r="C194" s="267"/>
      <c r="D194" s="292" t="s">
        <v>366</v>
      </c>
      <c r="E194" s="293">
        <v>90000</v>
      </c>
      <c r="F194" s="293"/>
      <c r="G194" s="293"/>
      <c r="H194" s="294"/>
      <c r="I194" s="293"/>
      <c r="J194" s="295"/>
      <c r="K194" s="296"/>
      <c r="L194" s="297">
        <f>IF('Journal prep'!J11=0,0,'Journal prep'!J11)</f>
        <v>0</v>
      </c>
      <c r="M194" s="298">
        <f t="shared" si="15"/>
        <v>0</v>
      </c>
      <c r="N194" s="299" t="str">
        <f>CONCATENATE("IMPREST: VAT on Imprest ",$N$34," ",TEXT(Cash!$H$2,"dd-mmm-yy")," to ",TEXT(Cash!$J$2,"dd-mmm-yy")," ", Cash!D11)</f>
        <v xml:space="preserve">IMPREST: VAT on Imprest CAMHS Phoenix School 00-Jan-00 to 00-Jan-00 </v>
      </c>
      <c r="O194" s="281"/>
      <c r="P194" s="72"/>
      <c r="Q194" s="337" t="s">
        <v>364</v>
      </c>
      <c r="R194" s="72"/>
      <c r="S194" s="344" t="str">
        <f>'Journal prep'!F11</f>
        <v xml:space="preserve"> </v>
      </c>
      <c r="T194" s="341" t="s">
        <v>363</v>
      </c>
      <c r="U194" s="299" t="str">
        <f>'Journal prep'!H11</f>
        <v xml:space="preserve"> </v>
      </c>
      <c r="V194" s="72"/>
      <c r="W194" s="72"/>
      <c r="X194" s="72"/>
      <c r="Y194" s="72"/>
      <c r="Z194" s="72"/>
      <c r="AA194" s="72"/>
      <c r="AB194" s="72"/>
      <c r="AC194" s="72"/>
      <c r="AD194" s="72"/>
      <c r="AE194" s="72"/>
      <c r="AF194" s="72"/>
      <c r="AG194" s="72"/>
      <c r="AH194" s="72"/>
      <c r="AI194" s="72"/>
      <c r="AJ194" s="72"/>
    </row>
    <row r="195" spans="1:36" ht="15" customHeight="1" x14ac:dyDescent="0.25">
      <c r="A195" t="str">
        <f t="shared" si="11"/>
        <v/>
      </c>
      <c r="B195">
        <f t="shared" si="12"/>
        <v>147</v>
      </c>
      <c r="C195" s="267"/>
      <c r="D195" s="292" t="s">
        <v>366</v>
      </c>
      <c r="E195" s="293">
        <v>90000</v>
      </c>
      <c r="F195" s="293"/>
      <c r="G195" s="293"/>
      <c r="H195" s="294"/>
      <c r="I195" s="293"/>
      <c r="J195" s="295"/>
      <c r="K195" s="296"/>
      <c r="L195" s="297">
        <f>IF('Journal prep'!J12=0,0,'Journal prep'!J12)</f>
        <v>0</v>
      </c>
      <c r="M195" s="298">
        <f t="shared" si="15"/>
        <v>0</v>
      </c>
      <c r="N195" s="299" t="str">
        <f>CONCATENATE("IMPREST: VAT on Imprest ",$N$34," ",TEXT(Cash!$H$2,"dd-mmm-yy")," to ",TEXT(Cash!$J$2,"dd-mmm-yy")," ", Cash!D12)</f>
        <v xml:space="preserve">IMPREST: VAT on Imprest CAMHS Phoenix School 00-Jan-00 to 00-Jan-00 </v>
      </c>
      <c r="O195" s="281"/>
      <c r="P195" s="72"/>
      <c r="Q195" s="337" t="s">
        <v>364</v>
      </c>
      <c r="R195" s="72"/>
      <c r="S195" s="344" t="str">
        <f>'Journal prep'!F12</f>
        <v xml:space="preserve"> </v>
      </c>
      <c r="T195" s="341" t="s">
        <v>363</v>
      </c>
      <c r="U195" s="299" t="str">
        <f>'Journal prep'!H12</f>
        <v xml:space="preserve"> </v>
      </c>
      <c r="V195" s="72"/>
      <c r="W195" s="72"/>
      <c r="X195" s="72"/>
      <c r="Y195" s="72"/>
      <c r="Z195" s="72"/>
      <c r="AA195" s="72"/>
      <c r="AB195" s="72"/>
      <c r="AC195" s="72"/>
      <c r="AD195" s="72"/>
      <c r="AE195" s="72"/>
      <c r="AF195" s="72"/>
      <c r="AG195" s="72"/>
      <c r="AH195" s="72"/>
      <c r="AI195" s="72"/>
      <c r="AJ195" s="72"/>
    </row>
    <row r="196" spans="1:36" ht="15" customHeight="1" x14ac:dyDescent="0.25">
      <c r="A196" t="str">
        <f t="shared" si="11"/>
        <v/>
      </c>
      <c r="B196">
        <f t="shared" si="12"/>
        <v>148</v>
      </c>
      <c r="C196" s="267"/>
      <c r="D196" s="292" t="s">
        <v>366</v>
      </c>
      <c r="E196" s="293">
        <v>90000</v>
      </c>
      <c r="F196" s="293"/>
      <c r="G196" s="293"/>
      <c r="H196" s="294"/>
      <c r="I196" s="293"/>
      <c r="J196" s="295"/>
      <c r="K196" s="296"/>
      <c r="L196" s="297">
        <f>IF('Journal prep'!J13=0,0,'Journal prep'!J13)</f>
        <v>0</v>
      </c>
      <c r="M196" s="298">
        <f t="shared" si="15"/>
        <v>0</v>
      </c>
      <c r="N196" s="299" t="str">
        <f>CONCATENATE("IMPREST: VAT on Imprest ",$N$34," ",TEXT(Cash!$H$2,"dd-mmm-yy")," to ",TEXT(Cash!$J$2,"dd-mmm-yy")," ", Cash!D13)</f>
        <v xml:space="preserve">IMPREST: VAT on Imprest CAMHS Phoenix School 00-Jan-00 to 00-Jan-00 </v>
      </c>
      <c r="O196" s="281"/>
      <c r="P196" s="72"/>
      <c r="Q196" s="337" t="s">
        <v>364</v>
      </c>
      <c r="R196" s="72"/>
      <c r="S196" s="344" t="str">
        <f>'Journal prep'!F13</f>
        <v xml:space="preserve"> </v>
      </c>
      <c r="T196" s="341" t="s">
        <v>363</v>
      </c>
      <c r="U196" s="299" t="str">
        <f>'Journal prep'!H13</f>
        <v xml:space="preserve"> </v>
      </c>
      <c r="V196" s="72"/>
      <c r="W196" s="72"/>
      <c r="X196" s="72"/>
      <c r="Y196" s="72"/>
      <c r="Z196" s="72"/>
      <c r="AA196" s="72"/>
      <c r="AB196" s="72"/>
      <c r="AC196" s="72"/>
      <c r="AD196" s="72"/>
      <c r="AE196" s="72"/>
      <c r="AF196" s="72"/>
      <c r="AG196" s="72"/>
      <c r="AH196" s="72"/>
      <c r="AI196" s="72"/>
      <c r="AJ196" s="72"/>
    </row>
    <row r="197" spans="1:36" ht="15" customHeight="1" x14ac:dyDescent="0.25">
      <c r="A197" t="str">
        <f t="shared" si="11"/>
        <v/>
      </c>
      <c r="B197">
        <f t="shared" si="12"/>
        <v>149</v>
      </c>
      <c r="C197" s="267"/>
      <c r="D197" s="292" t="s">
        <v>366</v>
      </c>
      <c r="E197" s="293">
        <v>90000</v>
      </c>
      <c r="F197" s="293"/>
      <c r="G197" s="293"/>
      <c r="H197" s="294"/>
      <c r="I197" s="293"/>
      <c r="J197" s="295"/>
      <c r="K197" s="296"/>
      <c r="L197" s="297">
        <f>IF('Journal prep'!J14=0,0,'Journal prep'!J14)</f>
        <v>0</v>
      </c>
      <c r="M197" s="298">
        <f t="shared" si="15"/>
        <v>0</v>
      </c>
      <c r="N197" s="299" t="str">
        <f>CONCATENATE("IMPREST: VAT on Imprest ",$N$34," ",TEXT(Cash!$H$2,"dd-mmm-yy")," to ",TEXT(Cash!$J$2,"dd-mmm-yy")," ", Cash!D14)</f>
        <v xml:space="preserve">IMPREST: VAT on Imprest CAMHS Phoenix School 00-Jan-00 to 00-Jan-00 </v>
      </c>
      <c r="O197" s="281"/>
      <c r="P197" s="72"/>
      <c r="Q197" s="337" t="s">
        <v>364</v>
      </c>
      <c r="R197" s="72"/>
      <c r="S197" s="344" t="str">
        <f>'Journal prep'!F14</f>
        <v xml:space="preserve"> </v>
      </c>
      <c r="T197" s="341" t="s">
        <v>363</v>
      </c>
      <c r="U197" s="299" t="str">
        <f>'Journal prep'!H14</f>
        <v xml:space="preserve"> </v>
      </c>
      <c r="V197" s="72"/>
      <c r="W197" s="72"/>
      <c r="X197" s="72"/>
      <c r="Y197" s="72"/>
      <c r="Z197" s="72"/>
      <c r="AA197" s="72"/>
      <c r="AB197" s="72"/>
      <c r="AC197" s="72"/>
      <c r="AD197" s="72"/>
      <c r="AE197" s="72"/>
      <c r="AF197" s="72"/>
      <c r="AG197" s="72"/>
      <c r="AH197" s="72"/>
      <c r="AI197" s="72"/>
      <c r="AJ197" s="72"/>
    </row>
    <row r="198" spans="1:36" ht="15" customHeight="1" x14ac:dyDescent="0.25">
      <c r="A198" t="str">
        <f t="shared" si="11"/>
        <v/>
      </c>
      <c r="B198">
        <f t="shared" si="12"/>
        <v>150</v>
      </c>
      <c r="C198" s="267"/>
      <c r="D198" s="292" t="s">
        <v>366</v>
      </c>
      <c r="E198" s="293">
        <v>90000</v>
      </c>
      <c r="F198" s="293"/>
      <c r="G198" s="293"/>
      <c r="H198" s="294"/>
      <c r="I198" s="293"/>
      <c r="J198" s="295"/>
      <c r="K198" s="296"/>
      <c r="L198" s="297">
        <f>IF('Journal prep'!J15=0,0,'Journal prep'!J15)</f>
        <v>0</v>
      </c>
      <c r="M198" s="298">
        <f t="shared" si="15"/>
        <v>0</v>
      </c>
      <c r="N198" s="299" t="str">
        <f>CONCATENATE("IMPREST: VAT on Imprest ",$N$34," ",TEXT(Cash!$H$2,"dd-mmm-yy")," to ",TEXT(Cash!$J$2,"dd-mmm-yy")," ", Cash!D15)</f>
        <v xml:space="preserve">IMPREST: VAT on Imprest CAMHS Phoenix School 00-Jan-00 to 00-Jan-00 </v>
      </c>
      <c r="O198" s="281"/>
      <c r="P198" s="72"/>
      <c r="Q198" s="337" t="s">
        <v>364</v>
      </c>
      <c r="R198" s="72"/>
      <c r="S198" s="344" t="str">
        <f>'Journal prep'!F15</f>
        <v xml:space="preserve"> </v>
      </c>
      <c r="T198" s="341" t="s">
        <v>363</v>
      </c>
      <c r="U198" s="299" t="str">
        <f>'Journal prep'!H15</f>
        <v xml:space="preserve"> </v>
      </c>
      <c r="V198" s="72"/>
      <c r="W198" s="72"/>
      <c r="X198" s="72"/>
      <c r="Y198" s="72"/>
      <c r="Z198" s="72"/>
      <c r="AA198" s="72"/>
      <c r="AB198" s="72"/>
      <c r="AC198" s="72"/>
      <c r="AD198" s="72"/>
      <c r="AE198" s="72"/>
      <c r="AF198" s="72"/>
      <c r="AG198" s="72"/>
      <c r="AH198" s="72"/>
      <c r="AI198" s="72"/>
      <c r="AJ198" s="72"/>
    </row>
    <row r="199" spans="1:36" ht="15" customHeight="1" x14ac:dyDescent="0.25">
      <c r="A199" t="str">
        <f t="shared" si="11"/>
        <v/>
      </c>
      <c r="B199">
        <f t="shared" si="12"/>
        <v>151</v>
      </c>
      <c r="C199" s="267"/>
      <c r="D199" s="292" t="s">
        <v>366</v>
      </c>
      <c r="E199" s="293">
        <v>90000</v>
      </c>
      <c r="F199" s="293"/>
      <c r="G199" s="293"/>
      <c r="H199" s="294"/>
      <c r="I199" s="293"/>
      <c r="J199" s="295"/>
      <c r="K199" s="296"/>
      <c r="L199" s="297">
        <f>IF('Journal prep'!J16=0,0,'Journal prep'!J16)</f>
        <v>0</v>
      </c>
      <c r="M199" s="298">
        <f t="shared" si="15"/>
        <v>0</v>
      </c>
      <c r="N199" s="299" t="str">
        <f>CONCATENATE("IMPREST: VAT on Imprest ",$N$34," ",TEXT(Cash!$H$2,"dd-mmm-yy")," to ",TEXT(Cash!$J$2,"dd-mmm-yy")," ", Cash!D16)</f>
        <v xml:space="preserve">IMPREST: VAT on Imprest CAMHS Phoenix School 00-Jan-00 to 00-Jan-00 </v>
      </c>
      <c r="O199" s="281"/>
      <c r="P199" s="72"/>
      <c r="Q199" s="337" t="s">
        <v>364</v>
      </c>
      <c r="R199" s="72"/>
      <c r="S199" s="344" t="str">
        <f>'Journal prep'!F16</f>
        <v xml:space="preserve"> </v>
      </c>
      <c r="T199" s="341" t="s">
        <v>363</v>
      </c>
      <c r="U199" s="299" t="str">
        <f>'Journal prep'!H16</f>
        <v xml:space="preserve"> </v>
      </c>
      <c r="V199" s="72"/>
      <c r="W199" s="72"/>
      <c r="X199" s="72"/>
      <c r="Y199" s="72"/>
      <c r="Z199" s="72"/>
      <c r="AA199" s="72"/>
      <c r="AB199" s="72"/>
      <c r="AC199" s="72"/>
      <c r="AD199" s="72"/>
      <c r="AE199" s="72"/>
      <c r="AF199" s="72"/>
      <c r="AG199" s="72"/>
      <c r="AH199" s="72"/>
      <c r="AI199" s="72"/>
      <c r="AJ199" s="72"/>
    </row>
    <row r="200" spans="1:36" ht="15" customHeight="1" x14ac:dyDescent="0.25">
      <c r="A200" t="str">
        <f t="shared" si="11"/>
        <v/>
      </c>
      <c r="B200">
        <f t="shared" si="12"/>
        <v>152</v>
      </c>
      <c r="C200" s="267"/>
      <c r="D200" s="292" t="s">
        <v>366</v>
      </c>
      <c r="E200" s="293">
        <v>90000</v>
      </c>
      <c r="F200" s="293"/>
      <c r="G200" s="293"/>
      <c r="H200" s="294"/>
      <c r="I200" s="293"/>
      <c r="J200" s="295"/>
      <c r="K200" s="296"/>
      <c r="L200" s="297">
        <f>IF('Journal prep'!J17=0,0,'Journal prep'!J17)</f>
        <v>0</v>
      </c>
      <c r="M200" s="298">
        <f t="shared" si="15"/>
        <v>0</v>
      </c>
      <c r="N200" s="299" t="str">
        <f>CONCATENATE("IMPREST: VAT on Imprest ",$N$34," ",TEXT(Cash!$H$2,"dd-mmm-yy")," to ",TEXT(Cash!$J$2,"dd-mmm-yy")," ", Cash!D17)</f>
        <v xml:space="preserve">IMPREST: VAT on Imprest CAMHS Phoenix School 00-Jan-00 to 00-Jan-00 </v>
      </c>
      <c r="O200" s="281"/>
      <c r="P200" s="72"/>
      <c r="Q200" s="337" t="s">
        <v>364</v>
      </c>
      <c r="R200" s="72"/>
      <c r="S200" s="344" t="str">
        <f>'Journal prep'!F17</f>
        <v xml:space="preserve"> </v>
      </c>
      <c r="T200" s="341" t="s">
        <v>363</v>
      </c>
      <c r="U200" s="299" t="str">
        <f>'Journal prep'!H17</f>
        <v xml:space="preserve"> </v>
      </c>
      <c r="V200" s="72"/>
      <c r="W200" s="72"/>
      <c r="X200" s="72"/>
      <c r="Y200" s="72"/>
      <c r="Z200" s="72"/>
      <c r="AA200" s="72"/>
      <c r="AB200" s="72"/>
      <c r="AC200" s="72"/>
      <c r="AD200" s="72"/>
      <c r="AE200" s="72"/>
      <c r="AF200" s="72"/>
      <c r="AG200" s="72"/>
      <c r="AH200" s="72"/>
      <c r="AI200" s="72"/>
      <c r="AJ200" s="72"/>
    </row>
    <row r="201" spans="1:36" ht="15" customHeight="1" x14ac:dyDescent="0.25">
      <c r="A201" t="str">
        <f t="shared" si="11"/>
        <v/>
      </c>
      <c r="B201">
        <f t="shared" si="12"/>
        <v>153</v>
      </c>
      <c r="C201" s="267"/>
      <c r="D201" s="292" t="s">
        <v>366</v>
      </c>
      <c r="E201" s="293">
        <v>90000</v>
      </c>
      <c r="F201" s="293"/>
      <c r="G201" s="293"/>
      <c r="H201" s="294"/>
      <c r="I201" s="293"/>
      <c r="J201" s="295"/>
      <c r="K201" s="296"/>
      <c r="L201" s="297">
        <f>IF('Journal prep'!J18=0,0,'Journal prep'!J18)</f>
        <v>0</v>
      </c>
      <c r="M201" s="298">
        <f t="shared" si="15"/>
        <v>0</v>
      </c>
      <c r="N201" s="299" t="str">
        <f>CONCATENATE("IMPREST: VAT on Imprest ",$N$34," ",TEXT(Cash!$H$2,"dd-mmm-yy")," to ",TEXT(Cash!$J$2,"dd-mmm-yy")," ", Cash!D18)</f>
        <v xml:space="preserve">IMPREST: VAT on Imprest CAMHS Phoenix School 00-Jan-00 to 00-Jan-00 </v>
      </c>
      <c r="O201" s="281"/>
      <c r="P201" s="72"/>
      <c r="Q201" s="337" t="s">
        <v>364</v>
      </c>
      <c r="R201" s="72"/>
      <c r="S201" s="344" t="str">
        <f>'Journal prep'!F18</f>
        <v xml:space="preserve"> </v>
      </c>
      <c r="T201" s="341" t="s">
        <v>363</v>
      </c>
      <c r="U201" s="299" t="str">
        <f>'Journal prep'!H18</f>
        <v xml:space="preserve"> </v>
      </c>
      <c r="V201" s="72"/>
      <c r="W201" s="72"/>
      <c r="X201" s="72"/>
      <c r="Y201" s="72"/>
      <c r="Z201" s="72"/>
      <c r="AA201" s="72"/>
      <c r="AB201" s="72"/>
      <c r="AC201" s="72"/>
      <c r="AD201" s="72"/>
      <c r="AE201" s="72"/>
      <c r="AF201" s="72"/>
      <c r="AG201" s="72"/>
      <c r="AH201" s="72"/>
      <c r="AI201" s="72"/>
      <c r="AJ201" s="72"/>
    </row>
    <row r="202" spans="1:36" ht="15" customHeight="1" x14ac:dyDescent="0.25">
      <c r="A202" t="str">
        <f>IF(TRIM(D202)="","",IF(L202=0,"","update_data,visible"))</f>
        <v/>
      </c>
      <c r="B202">
        <f t="shared" si="12"/>
        <v>154</v>
      </c>
      <c r="C202" s="267"/>
      <c r="D202" s="292" t="s">
        <v>366</v>
      </c>
      <c r="E202" s="293">
        <v>90000</v>
      </c>
      <c r="F202" s="293"/>
      <c r="G202" s="293"/>
      <c r="H202" s="294"/>
      <c r="I202" s="293"/>
      <c r="J202" s="295"/>
      <c r="K202" s="296"/>
      <c r="L202" s="297">
        <f>IF('Journal prep'!J19=0,0,'Journal prep'!J19)</f>
        <v>0</v>
      </c>
      <c r="M202" s="298">
        <f t="shared" si="15"/>
        <v>0</v>
      </c>
      <c r="N202" s="299" t="str">
        <f>CONCATENATE("IMPREST: VAT on Imprest ",$N$34," ",TEXT(Cash!$H$2,"dd-mmm-yy")," to ",TEXT(Cash!$J$2,"dd-mmm-yy")," ", Cash!D19)</f>
        <v xml:space="preserve">IMPREST: VAT on Imprest CAMHS Phoenix School 00-Jan-00 to 00-Jan-00 </v>
      </c>
      <c r="O202" s="281"/>
      <c r="P202" s="72"/>
      <c r="Q202" s="337" t="s">
        <v>364</v>
      </c>
      <c r="R202" s="72"/>
      <c r="S202" s="344" t="str">
        <f>'Journal prep'!F19</f>
        <v xml:space="preserve"> </v>
      </c>
      <c r="T202" s="341" t="s">
        <v>363</v>
      </c>
      <c r="U202" s="299" t="str">
        <f>'Journal prep'!H19</f>
        <v xml:space="preserve"> </v>
      </c>
      <c r="V202" s="72"/>
      <c r="W202" s="72"/>
      <c r="X202" s="72"/>
      <c r="Y202" s="72"/>
      <c r="Z202" s="72"/>
      <c r="AA202" s="72"/>
      <c r="AB202" s="72"/>
      <c r="AC202" s="72"/>
      <c r="AD202" s="72"/>
      <c r="AE202" s="72"/>
      <c r="AF202" s="72"/>
      <c r="AG202" s="72"/>
      <c r="AH202" s="72"/>
      <c r="AI202" s="72"/>
      <c r="AJ202" s="72"/>
    </row>
    <row r="203" spans="1:36" ht="15" customHeight="1" x14ac:dyDescent="0.25">
      <c r="A203" t="str">
        <f t="shared" si="11"/>
        <v/>
      </c>
      <c r="B203">
        <f t="shared" si="12"/>
        <v>155</v>
      </c>
      <c r="C203" s="267"/>
      <c r="D203" s="292" t="s">
        <v>366</v>
      </c>
      <c r="E203" s="293">
        <v>90000</v>
      </c>
      <c r="F203" s="293"/>
      <c r="G203" s="293"/>
      <c r="H203" s="294"/>
      <c r="I203" s="293"/>
      <c r="J203" s="295"/>
      <c r="K203" s="296"/>
      <c r="L203" s="297">
        <f>IF('Journal prep'!J20=0,0,'Journal prep'!J20)</f>
        <v>0</v>
      </c>
      <c r="M203" s="298">
        <f t="shared" si="15"/>
        <v>0</v>
      </c>
      <c r="N203" s="299" t="str">
        <f>CONCATENATE("IMPREST: VAT on Imprest ",$N$34," ",TEXT(Cash!$H$2,"dd-mmm-yy")," to ",TEXT(Cash!$J$2,"dd-mmm-yy")," ", Cash!D20)</f>
        <v xml:space="preserve">IMPREST: VAT on Imprest CAMHS Phoenix School 00-Jan-00 to 00-Jan-00 </v>
      </c>
      <c r="O203" s="281"/>
      <c r="P203" s="72"/>
      <c r="Q203" s="337" t="s">
        <v>364</v>
      </c>
      <c r="R203" s="72"/>
      <c r="S203" s="344" t="str">
        <f>'Journal prep'!F20</f>
        <v xml:space="preserve"> </v>
      </c>
      <c r="T203" s="341" t="s">
        <v>363</v>
      </c>
      <c r="U203" s="299" t="str">
        <f>'Journal prep'!H20</f>
        <v xml:space="preserve"> </v>
      </c>
      <c r="V203" s="72"/>
      <c r="W203" s="72"/>
      <c r="X203" s="72"/>
      <c r="Y203" s="72"/>
      <c r="Z203" s="72"/>
      <c r="AA203" s="72"/>
      <c r="AB203" s="72"/>
      <c r="AC203" s="72"/>
      <c r="AD203" s="72"/>
      <c r="AE203" s="72"/>
      <c r="AF203" s="72"/>
      <c r="AG203" s="72"/>
      <c r="AH203" s="72"/>
      <c r="AI203" s="72"/>
      <c r="AJ203" s="72"/>
    </row>
    <row r="204" spans="1:36" ht="15" customHeight="1" x14ac:dyDescent="0.25">
      <c r="A204" t="str">
        <f t="shared" si="11"/>
        <v/>
      </c>
      <c r="B204">
        <f t="shared" si="12"/>
        <v>156</v>
      </c>
      <c r="C204" s="267"/>
      <c r="D204" s="292" t="s">
        <v>366</v>
      </c>
      <c r="E204" s="293">
        <v>90000</v>
      </c>
      <c r="F204" s="293"/>
      <c r="G204" s="293"/>
      <c r="H204" s="294"/>
      <c r="I204" s="293"/>
      <c r="J204" s="295"/>
      <c r="K204" s="296"/>
      <c r="L204" s="297">
        <f>IF('Journal prep'!J21=0,0,'Journal prep'!J21)</f>
        <v>0</v>
      </c>
      <c r="M204" s="298">
        <f t="shared" si="15"/>
        <v>0</v>
      </c>
      <c r="N204" s="299" t="str">
        <f>CONCATENATE("IMPREST: VAT on Imprest ",$N$34," ",TEXT(Cash!$H$2,"dd-mmm-yy")," to ",TEXT(Cash!$J$2,"dd-mmm-yy")," ", Cash!D21)</f>
        <v xml:space="preserve">IMPREST: VAT on Imprest CAMHS Phoenix School 00-Jan-00 to 00-Jan-00 </v>
      </c>
      <c r="O204" s="281"/>
      <c r="P204" s="72"/>
      <c r="Q204" s="337" t="s">
        <v>364</v>
      </c>
      <c r="R204" s="72"/>
      <c r="S204" s="344" t="str">
        <f>'Journal prep'!F21</f>
        <v xml:space="preserve"> </v>
      </c>
      <c r="T204" s="341" t="s">
        <v>363</v>
      </c>
      <c r="U204" s="299" t="str">
        <f>'Journal prep'!H21</f>
        <v xml:space="preserve"> </v>
      </c>
      <c r="V204" s="72"/>
      <c r="W204" s="72"/>
      <c r="X204" s="72"/>
      <c r="Y204" s="72"/>
      <c r="Z204" s="72"/>
      <c r="AA204" s="72"/>
      <c r="AB204" s="72"/>
      <c r="AC204" s="72"/>
      <c r="AD204" s="72"/>
      <c r="AE204" s="72"/>
      <c r="AF204" s="72"/>
      <c r="AG204" s="72"/>
      <c r="AH204" s="72"/>
      <c r="AI204" s="72"/>
      <c r="AJ204" s="72"/>
    </row>
    <row r="205" spans="1:36" ht="15" customHeight="1" x14ac:dyDescent="0.25">
      <c r="A205" t="str">
        <f t="shared" si="11"/>
        <v/>
      </c>
      <c r="B205">
        <f t="shared" si="12"/>
        <v>157</v>
      </c>
      <c r="C205" s="267"/>
      <c r="D205" s="292" t="s">
        <v>366</v>
      </c>
      <c r="E205" s="293">
        <v>90000</v>
      </c>
      <c r="F205" s="293"/>
      <c r="G205" s="293"/>
      <c r="H205" s="294"/>
      <c r="I205" s="293"/>
      <c r="J205" s="295"/>
      <c r="K205" s="296"/>
      <c r="L205" s="297">
        <f>IF('Journal prep'!J22=0,0,'Journal prep'!J22)</f>
        <v>0</v>
      </c>
      <c r="M205" s="298">
        <f t="shared" si="15"/>
        <v>0</v>
      </c>
      <c r="N205" s="299" t="str">
        <f>CONCATENATE("IMPREST: VAT on Imprest ",$N$34," ",TEXT(Cash!$H$2,"dd-mmm-yy")," to ",TEXT(Cash!$J$2,"dd-mmm-yy")," ", Cash!D22)</f>
        <v xml:space="preserve">IMPREST: VAT on Imprest CAMHS Phoenix School 00-Jan-00 to 00-Jan-00 </v>
      </c>
      <c r="O205" s="281"/>
      <c r="P205" s="72"/>
      <c r="Q205" s="337" t="s">
        <v>364</v>
      </c>
      <c r="R205" s="72"/>
      <c r="S205" s="344" t="str">
        <f>'Journal prep'!F22</f>
        <v xml:space="preserve"> </v>
      </c>
      <c r="T205" s="341" t="s">
        <v>363</v>
      </c>
      <c r="U205" s="299" t="str">
        <f>'Journal prep'!H22</f>
        <v xml:space="preserve"> </v>
      </c>
      <c r="V205" s="72"/>
      <c r="W205" s="72"/>
      <c r="X205" s="72"/>
      <c r="Y205" s="72"/>
      <c r="Z205" s="72"/>
      <c r="AA205" s="72"/>
      <c r="AB205" s="72"/>
      <c r="AC205" s="72"/>
      <c r="AD205" s="72"/>
      <c r="AE205" s="72"/>
      <c r="AF205" s="72"/>
      <c r="AG205" s="72"/>
      <c r="AH205" s="72"/>
      <c r="AI205" s="72"/>
      <c r="AJ205" s="72"/>
    </row>
    <row r="206" spans="1:36" ht="15" customHeight="1" x14ac:dyDescent="0.25">
      <c r="A206" t="str">
        <f t="shared" si="11"/>
        <v/>
      </c>
      <c r="B206">
        <f t="shared" si="12"/>
        <v>158</v>
      </c>
      <c r="C206" s="267"/>
      <c r="D206" s="292" t="s">
        <v>366</v>
      </c>
      <c r="E206" s="293">
        <v>90000</v>
      </c>
      <c r="F206" s="293"/>
      <c r="G206" s="293"/>
      <c r="H206" s="294"/>
      <c r="I206" s="293"/>
      <c r="J206" s="295"/>
      <c r="K206" s="296"/>
      <c r="L206" s="297">
        <f>IF('Journal prep'!J23=0,0,'Journal prep'!J23)</f>
        <v>0</v>
      </c>
      <c r="M206" s="298">
        <f t="shared" si="15"/>
        <v>0</v>
      </c>
      <c r="N206" s="299" t="str">
        <f>CONCATENATE("IMPREST: VAT on Imprest ",$N$34," ",TEXT(Cash!$H$2,"dd-mmm-yy")," to ",TEXT(Cash!$J$2,"dd-mmm-yy")," ", Cash!D23)</f>
        <v xml:space="preserve">IMPREST: VAT on Imprest CAMHS Phoenix School 00-Jan-00 to 00-Jan-00 </v>
      </c>
      <c r="O206" s="281"/>
      <c r="P206" s="72"/>
      <c r="Q206" s="337" t="s">
        <v>364</v>
      </c>
      <c r="R206" s="72"/>
      <c r="S206" s="344" t="str">
        <f>'Journal prep'!F23</f>
        <v xml:space="preserve"> </v>
      </c>
      <c r="T206" s="341" t="s">
        <v>363</v>
      </c>
      <c r="U206" s="299" t="str">
        <f>'Journal prep'!H23</f>
        <v xml:space="preserve"> </v>
      </c>
      <c r="V206" s="72"/>
      <c r="W206" s="72"/>
      <c r="X206" s="72"/>
      <c r="Y206" s="72"/>
      <c r="Z206" s="72"/>
      <c r="AA206" s="72"/>
      <c r="AB206" s="72"/>
      <c r="AC206" s="72"/>
      <c r="AD206" s="72"/>
      <c r="AE206" s="72"/>
      <c r="AF206" s="72"/>
      <c r="AG206" s="72"/>
      <c r="AH206" s="72"/>
      <c r="AI206" s="72"/>
      <c r="AJ206" s="72"/>
    </row>
    <row r="207" spans="1:36" ht="15" customHeight="1" x14ac:dyDescent="0.25">
      <c r="A207" t="str">
        <f t="shared" si="11"/>
        <v/>
      </c>
      <c r="B207">
        <f t="shared" si="12"/>
        <v>159</v>
      </c>
      <c r="C207" s="267"/>
      <c r="D207" s="292" t="s">
        <v>366</v>
      </c>
      <c r="E207" s="293">
        <v>90000</v>
      </c>
      <c r="F207" s="293"/>
      <c r="G207" s="293"/>
      <c r="H207" s="294"/>
      <c r="I207" s="293"/>
      <c r="J207" s="295"/>
      <c r="K207" s="296"/>
      <c r="L207" s="297">
        <f>IF('Journal prep'!J24=0,0,'Journal prep'!J24)</f>
        <v>0</v>
      </c>
      <c r="M207" s="298">
        <f t="shared" si="15"/>
        <v>0</v>
      </c>
      <c r="N207" s="299" t="str">
        <f>CONCATENATE("IMPREST: VAT on Imprest ",$N$34," ",TEXT(Cash!$H$2,"dd-mmm-yy")," to ",TEXT(Cash!$J$2,"dd-mmm-yy")," ", Cash!D24)</f>
        <v xml:space="preserve">IMPREST: VAT on Imprest CAMHS Phoenix School 00-Jan-00 to 00-Jan-00 </v>
      </c>
      <c r="O207" s="281"/>
      <c r="P207" s="72"/>
      <c r="Q207" s="337" t="s">
        <v>364</v>
      </c>
      <c r="R207" s="72"/>
      <c r="S207" s="344" t="str">
        <f>'Journal prep'!F24</f>
        <v xml:space="preserve"> </v>
      </c>
      <c r="T207" s="341" t="s">
        <v>363</v>
      </c>
      <c r="U207" s="299" t="str">
        <f>'Journal prep'!H24</f>
        <v xml:space="preserve"> </v>
      </c>
      <c r="V207" s="72"/>
      <c r="W207" s="72"/>
      <c r="X207" s="72"/>
      <c r="Y207" s="72"/>
      <c r="Z207" s="72"/>
      <c r="AA207" s="72"/>
      <c r="AB207" s="72"/>
      <c r="AC207" s="72"/>
      <c r="AD207" s="72"/>
      <c r="AE207" s="72"/>
      <c r="AF207" s="72"/>
      <c r="AG207" s="72"/>
      <c r="AH207" s="72"/>
      <c r="AI207" s="72"/>
      <c r="AJ207" s="72"/>
    </row>
    <row r="208" spans="1:36" ht="15" customHeight="1" x14ac:dyDescent="0.25">
      <c r="A208" t="str">
        <f t="shared" si="11"/>
        <v/>
      </c>
      <c r="B208">
        <f t="shared" si="12"/>
        <v>160</v>
      </c>
      <c r="C208" s="267"/>
      <c r="D208" s="292" t="s">
        <v>366</v>
      </c>
      <c r="E208" s="293">
        <v>90000</v>
      </c>
      <c r="F208" s="293"/>
      <c r="G208" s="293"/>
      <c r="H208" s="294"/>
      <c r="I208" s="293"/>
      <c r="J208" s="295"/>
      <c r="K208" s="296"/>
      <c r="L208" s="297">
        <f>IF('Journal prep'!J25=0,0,'Journal prep'!J25)</f>
        <v>0</v>
      </c>
      <c r="M208" s="298">
        <f t="shared" si="15"/>
        <v>0</v>
      </c>
      <c r="N208" s="299" t="str">
        <f>CONCATENATE("IMPREST: VAT on Imprest ",$N$34," ",TEXT(Cash!$H$2,"dd-mmm-yy")," to ",TEXT(Cash!$J$2,"dd-mmm-yy")," ", Cash!D25)</f>
        <v xml:space="preserve">IMPREST: VAT on Imprest CAMHS Phoenix School 00-Jan-00 to 00-Jan-00 </v>
      </c>
      <c r="O208" s="281"/>
      <c r="P208" s="72"/>
      <c r="Q208" s="337" t="s">
        <v>364</v>
      </c>
      <c r="R208" s="72"/>
      <c r="S208" s="344" t="str">
        <f>'Journal prep'!F25</f>
        <v xml:space="preserve"> </v>
      </c>
      <c r="T208" s="341" t="s">
        <v>363</v>
      </c>
      <c r="U208" s="299" t="str">
        <f>'Journal prep'!H25</f>
        <v xml:space="preserve"> </v>
      </c>
      <c r="V208" s="72"/>
      <c r="W208" s="72"/>
      <c r="X208" s="72"/>
      <c r="Y208" s="72"/>
      <c r="Z208" s="72"/>
      <c r="AA208" s="72"/>
      <c r="AB208" s="72"/>
      <c r="AC208" s="72"/>
      <c r="AD208" s="72"/>
      <c r="AE208" s="72"/>
      <c r="AF208" s="72"/>
      <c r="AG208" s="72"/>
      <c r="AH208" s="72"/>
      <c r="AI208" s="72"/>
      <c r="AJ208" s="72"/>
    </row>
    <row r="209" spans="1:36" ht="15" customHeight="1" x14ac:dyDescent="0.25">
      <c r="A209" t="str">
        <f t="shared" si="11"/>
        <v/>
      </c>
      <c r="B209">
        <f t="shared" si="12"/>
        <v>161</v>
      </c>
      <c r="C209" s="267"/>
      <c r="D209" s="292" t="s">
        <v>366</v>
      </c>
      <c r="E209" s="293">
        <v>90000</v>
      </c>
      <c r="F209" s="293"/>
      <c r="G209" s="293"/>
      <c r="H209" s="294"/>
      <c r="I209" s="293"/>
      <c r="J209" s="295"/>
      <c r="K209" s="296"/>
      <c r="L209" s="297">
        <f>IF('Journal prep'!J26=0,0,'Journal prep'!J26)</f>
        <v>0</v>
      </c>
      <c r="M209" s="298">
        <f t="shared" si="15"/>
        <v>0</v>
      </c>
      <c r="N209" s="299" t="str">
        <f>CONCATENATE("IMPREST: VAT on Imprest ",$N$34," ",TEXT(Cash!$H$2,"dd-mmm-yy")," to ",TEXT(Cash!$J$2,"dd-mmm-yy")," ", Cash!D26)</f>
        <v xml:space="preserve">IMPREST: VAT on Imprest CAMHS Phoenix School 00-Jan-00 to 00-Jan-00 </v>
      </c>
      <c r="O209" s="281"/>
      <c r="P209" s="72"/>
      <c r="Q209" s="337" t="s">
        <v>364</v>
      </c>
      <c r="R209" s="72"/>
      <c r="S209" s="344" t="str">
        <f>'Journal prep'!F26</f>
        <v xml:space="preserve"> </v>
      </c>
      <c r="T209" s="341" t="s">
        <v>363</v>
      </c>
      <c r="U209" s="299" t="str">
        <f>'Journal prep'!H26</f>
        <v xml:space="preserve"> </v>
      </c>
      <c r="V209" s="72"/>
      <c r="W209" s="72"/>
      <c r="X209" s="72"/>
      <c r="Y209" s="72"/>
      <c r="Z209" s="72"/>
      <c r="AA209" s="72"/>
      <c r="AB209" s="72"/>
      <c r="AC209" s="72"/>
      <c r="AD209" s="72"/>
      <c r="AE209" s="72"/>
      <c r="AF209" s="72"/>
      <c r="AG209" s="72"/>
      <c r="AH209" s="72"/>
      <c r="AI209" s="72"/>
      <c r="AJ209" s="72"/>
    </row>
    <row r="210" spans="1:36" ht="15" customHeight="1" x14ac:dyDescent="0.25">
      <c r="A210" t="str">
        <f t="shared" si="11"/>
        <v/>
      </c>
      <c r="B210">
        <f t="shared" si="12"/>
        <v>162</v>
      </c>
      <c r="C210" s="267"/>
      <c r="D210" s="292" t="s">
        <v>366</v>
      </c>
      <c r="E210" s="293">
        <v>90000</v>
      </c>
      <c r="F210" s="293"/>
      <c r="G210" s="293"/>
      <c r="H210" s="294"/>
      <c r="I210" s="293"/>
      <c r="J210" s="295"/>
      <c r="K210" s="296"/>
      <c r="L210" s="297">
        <f>IF('Journal prep'!J27=0,0,'Journal prep'!J27)</f>
        <v>0</v>
      </c>
      <c r="M210" s="298">
        <f t="shared" si="15"/>
        <v>0</v>
      </c>
      <c r="N210" s="299" t="str">
        <f>CONCATENATE("IMPREST: VAT on Imprest ",$N$34," ",TEXT(Cash!$H$2,"dd-mmm-yy")," to ",TEXT(Cash!$J$2,"dd-mmm-yy")," ", Cash!D27)</f>
        <v xml:space="preserve">IMPREST: VAT on Imprest CAMHS Phoenix School 00-Jan-00 to 00-Jan-00 </v>
      </c>
      <c r="O210" s="281"/>
      <c r="P210" s="72"/>
      <c r="Q210" s="337" t="s">
        <v>364</v>
      </c>
      <c r="R210" s="72"/>
      <c r="S210" s="344" t="str">
        <f>'Journal prep'!F27</f>
        <v xml:space="preserve"> </v>
      </c>
      <c r="T210" s="341" t="s">
        <v>363</v>
      </c>
      <c r="U210" s="299" t="str">
        <f>'Journal prep'!H27</f>
        <v xml:space="preserve"> </v>
      </c>
      <c r="V210" s="72"/>
      <c r="W210" s="72"/>
      <c r="X210" s="72"/>
      <c r="Y210" s="72"/>
      <c r="Z210" s="72"/>
      <c r="AA210" s="72"/>
      <c r="AB210" s="72"/>
      <c r="AC210" s="72"/>
      <c r="AD210" s="72"/>
      <c r="AE210" s="72"/>
      <c r="AF210" s="72"/>
      <c r="AG210" s="72"/>
      <c r="AH210" s="72"/>
      <c r="AI210" s="72"/>
      <c r="AJ210" s="72"/>
    </row>
    <row r="211" spans="1:36" ht="15" customHeight="1" x14ac:dyDescent="0.25">
      <c r="A211" t="str">
        <f t="shared" si="11"/>
        <v/>
      </c>
      <c r="B211">
        <f t="shared" si="12"/>
        <v>163</v>
      </c>
      <c r="C211" s="267"/>
      <c r="D211" s="292" t="s">
        <v>366</v>
      </c>
      <c r="E211" s="293">
        <v>90000</v>
      </c>
      <c r="F211" s="293"/>
      <c r="G211" s="293"/>
      <c r="H211" s="294"/>
      <c r="I211" s="293"/>
      <c r="J211" s="295"/>
      <c r="K211" s="296"/>
      <c r="L211" s="297">
        <f>IF('Journal prep'!J28=0,0,'Journal prep'!J28)</f>
        <v>0</v>
      </c>
      <c r="M211" s="298">
        <f t="shared" si="15"/>
        <v>0</v>
      </c>
      <c r="N211" s="299" t="str">
        <f>CONCATENATE("IMPREST: VAT on Imprest ",$N$34," ",TEXT(Cash!$H$2,"dd-mmm-yy")," to ",TEXT(Cash!$J$2,"dd-mmm-yy")," ", Cash!D28)</f>
        <v xml:space="preserve">IMPREST: VAT on Imprest CAMHS Phoenix School 00-Jan-00 to 00-Jan-00 </v>
      </c>
      <c r="O211" s="281"/>
      <c r="P211" s="72"/>
      <c r="Q211" s="337" t="s">
        <v>364</v>
      </c>
      <c r="R211" s="72"/>
      <c r="S211" s="344" t="str">
        <f>'Journal prep'!F28</f>
        <v xml:space="preserve"> </v>
      </c>
      <c r="T211" s="341" t="s">
        <v>363</v>
      </c>
      <c r="U211" s="299" t="str">
        <f>'Journal prep'!H28</f>
        <v xml:space="preserve"> </v>
      </c>
      <c r="V211" s="72"/>
      <c r="W211" s="72"/>
      <c r="X211" s="72"/>
      <c r="Y211" s="72"/>
      <c r="Z211" s="72"/>
      <c r="AA211" s="72"/>
      <c r="AB211" s="72"/>
      <c r="AC211" s="72"/>
      <c r="AD211" s="72"/>
      <c r="AE211" s="72"/>
      <c r="AF211" s="72"/>
      <c r="AG211" s="72"/>
      <c r="AH211" s="72"/>
      <c r="AI211" s="72"/>
      <c r="AJ211" s="72"/>
    </row>
    <row r="212" spans="1:36" ht="15" customHeight="1" x14ac:dyDescent="0.25">
      <c r="A212" t="str">
        <f t="shared" si="11"/>
        <v/>
      </c>
      <c r="B212">
        <f t="shared" si="12"/>
        <v>164</v>
      </c>
      <c r="C212" s="267"/>
      <c r="D212" s="292" t="s">
        <v>366</v>
      </c>
      <c r="E212" s="293">
        <v>90000</v>
      </c>
      <c r="F212" s="293"/>
      <c r="G212" s="293"/>
      <c r="H212" s="294"/>
      <c r="I212" s="293"/>
      <c r="J212" s="295"/>
      <c r="K212" s="296"/>
      <c r="L212" s="297">
        <f>IF('Journal prep'!J29=0,0,'Journal prep'!J29)</f>
        <v>0</v>
      </c>
      <c r="M212" s="298">
        <f t="shared" si="15"/>
        <v>0</v>
      </c>
      <c r="N212" s="299" t="str">
        <f>CONCATENATE("IMPREST: VAT on Imprest ",$N$34," ",TEXT(Cash!$H$2,"dd-mmm-yy")," to ",TEXT(Cash!$J$2,"dd-mmm-yy")," ", Cash!D29)</f>
        <v xml:space="preserve">IMPREST: VAT on Imprest CAMHS Phoenix School 00-Jan-00 to 00-Jan-00 </v>
      </c>
      <c r="O212" s="281"/>
      <c r="P212" s="72"/>
      <c r="Q212" s="337" t="s">
        <v>364</v>
      </c>
      <c r="R212" s="72"/>
      <c r="S212" s="344" t="str">
        <f>'Journal prep'!F29</f>
        <v xml:space="preserve"> </v>
      </c>
      <c r="T212" s="341" t="s">
        <v>363</v>
      </c>
      <c r="U212" s="299" t="str">
        <f>'Journal prep'!H29</f>
        <v xml:space="preserve"> </v>
      </c>
      <c r="V212" s="72"/>
      <c r="W212" s="72"/>
      <c r="X212" s="72"/>
      <c r="Y212" s="72"/>
      <c r="Z212" s="72"/>
      <c r="AA212" s="72"/>
      <c r="AB212" s="72"/>
      <c r="AC212" s="72"/>
      <c r="AD212" s="72"/>
      <c r="AE212" s="72"/>
      <c r="AF212" s="72"/>
      <c r="AG212" s="72"/>
      <c r="AH212" s="72"/>
      <c r="AI212" s="72"/>
      <c r="AJ212" s="72"/>
    </row>
    <row r="213" spans="1:36" ht="15" customHeight="1" x14ac:dyDescent="0.25">
      <c r="A213" t="str">
        <f t="shared" si="11"/>
        <v/>
      </c>
      <c r="B213">
        <f t="shared" si="12"/>
        <v>165</v>
      </c>
      <c r="C213" s="267"/>
      <c r="D213" s="292" t="s">
        <v>366</v>
      </c>
      <c r="E213" s="293">
        <v>90000</v>
      </c>
      <c r="F213" s="293"/>
      <c r="G213" s="293"/>
      <c r="H213" s="294"/>
      <c r="I213" s="293"/>
      <c r="J213" s="295"/>
      <c r="K213" s="296"/>
      <c r="L213" s="297">
        <f>IF('Journal prep'!J30=0,0,'Journal prep'!J30)</f>
        <v>0</v>
      </c>
      <c r="M213" s="298">
        <f t="shared" si="15"/>
        <v>0</v>
      </c>
      <c r="N213" s="299" t="str">
        <f>CONCATENATE("IMPREST: VAT on Imprest ",$N$34," ",TEXT(Cash!$H$2,"dd-mmm-yy")," to ",TEXT(Cash!$J$2,"dd-mmm-yy")," ", Cash!D30)</f>
        <v xml:space="preserve">IMPREST: VAT on Imprest CAMHS Phoenix School 00-Jan-00 to 00-Jan-00 </v>
      </c>
      <c r="O213" s="281"/>
      <c r="P213" s="72"/>
      <c r="Q213" s="337" t="s">
        <v>364</v>
      </c>
      <c r="R213" s="72"/>
      <c r="S213" s="344" t="str">
        <f>'Journal prep'!F30</f>
        <v xml:space="preserve"> </v>
      </c>
      <c r="T213" s="341" t="s">
        <v>363</v>
      </c>
      <c r="U213" s="299" t="str">
        <f>'Journal prep'!H30</f>
        <v xml:space="preserve"> </v>
      </c>
      <c r="V213" s="72"/>
      <c r="W213" s="72"/>
      <c r="X213" s="72"/>
      <c r="Y213" s="72"/>
      <c r="Z213" s="72"/>
      <c r="AA213" s="72"/>
      <c r="AB213" s="72"/>
      <c r="AC213" s="72"/>
      <c r="AD213" s="72"/>
      <c r="AE213" s="72"/>
      <c r="AF213" s="72"/>
      <c r="AG213" s="72"/>
      <c r="AH213" s="72"/>
      <c r="AI213" s="72"/>
      <c r="AJ213" s="72"/>
    </row>
    <row r="214" spans="1:36" ht="15" customHeight="1" x14ac:dyDescent="0.25">
      <c r="A214" t="str">
        <f t="shared" si="11"/>
        <v/>
      </c>
      <c r="B214">
        <f t="shared" si="12"/>
        <v>166</v>
      </c>
      <c r="C214" s="267"/>
      <c r="D214" s="292" t="s">
        <v>366</v>
      </c>
      <c r="E214" s="293">
        <v>90000</v>
      </c>
      <c r="F214" s="293"/>
      <c r="G214" s="293"/>
      <c r="H214" s="294"/>
      <c r="I214" s="293"/>
      <c r="J214" s="295"/>
      <c r="K214" s="296"/>
      <c r="L214" s="297">
        <f>IF('Journal prep'!J31=0,0,'Journal prep'!J31)</f>
        <v>0</v>
      </c>
      <c r="M214" s="298">
        <f t="shared" si="15"/>
        <v>0</v>
      </c>
      <c r="N214" s="299" t="str">
        <f>CONCATENATE("IMPREST: VAT on Imprest ",$N$34," ",TEXT(Cash!$H$2,"dd-mmm-yy")," to ",TEXT(Cash!$J$2,"dd-mmm-yy")," ", Cash!D31)</f>
        <v xml:space="preserve">IMPREST: VAT on Imprest CAMHS Phoenix School 00-Jan-00 to 00-Jan-00 </v>
      </c>
      <c r="O214" s="281"/>
      <c r="P214" s="72"/>
      <c r="Q214" s="337" t="s">
        <v>364</v>
      </c>
      <c r="R214" s="72"/>
      <c r="S214" s="344" t="str">
        <f>'Journal prep'!F31</f>
        <v xml:space="preserve"> </v>
      </c>
      <c r="T214" s="341" t="s">
        <v>363</v>
      </c>
      <c r="U214" s="299" t="str">
        <f>'Journal prep'!H31</f>
        <v xml:space="preserve"> </v>
      </c>
      <c r="V214" s="72"/>
      <c r="W214" s="72"/>
      <c r="X214" s="72"/>
      <c r="Y214" s="72"/>
      <c r="Z214" s="72"/>
      <c r="AA214" s="72"/>
      <c r="AB214" s="72"/>
      <c r="AC214" s="72"/>
      <c r="AD214" s="72"/>
      <c r="AE214" s="72"/>
      <c r="AF214" s="72"/>
      <c r="AG214" s="72"/>
      <c r="AH214" s="72"/>
      <c r="AI214" s="72"/>
      <c r="AJ214" s="72"/>
    </row>
    <row r="215" spans="1:36" ht="15" customHeight="1" x14ac:dyDescent="0.25">
      <c r="A215" t="str">
        <f t="shared" si="11"/>
        <v/>
      </c>
      <c r="B215">
        <f t="shared" si="12"/>
        <v>167</v>
      </c>
      <c r="C215" s="267"/>
      <c r="D215" s="292" t="s">
        <v>366</v>
      </c>
      <c r="E215" s="293">
        <v>90000</v>
      </c>
      <c r="F215" s="293"/>
      <c r="G215" s="293"/>
      <c r="H215" s="294"/>
      <c r="I215" s="293"/>
      <c r="J215" s="295"/>
      <c r="K215" s="296"/>
      <c r="L215" s="297">
        <f>IF('Journal prep'!J32=0,0,'Journal prep'!J32)</f>
        <v>0</v>
      </c>
      <c r="M215" s="298">
        <f t="shared" si="15"/>
        <v>0</v>
      </c>
      <c r="N215" s="299" t="str">
        <f>CONCATENATE("IMPREST: VAT on Imprest ",$N$34," ",TEXT(Cash!$H$2,"dd-mmm-yy")," to ",TEXT(Cash!$J$2,"dd-mmm-yy")," ", Cash!D32)</f>
        <v xml:space="preserve">IMPREST: VAT on Imprest CAMHS Phoenix School 00-Jan-00 to 00-Jan-00 </v>
      </c>
      <c r="O215" s="281"/>
      <c r="P215" s="72"/>
      <c r="Q215" s="337" t="s">
        <v>364</v>
      </c>
      <c r="R215" s="72"/>
      <c r="S215" s="344" t="str">
        <f>'Journal prep'!F32</f>
        <v xml:space="preserve"> </v>
      </c>
      <c r="T215" s="341" t="s">
        <v>363</v>
      </c>
      <c r="U215" s="299" t="str">
        <f>'Journal prep'!H32</f>
        <v xml:space="preserve"> </v>
      </c>
      <c r="V215" s="72"/>
      <c r="W215" s="72"/>
      <c r="X215" s="72"/>
      <c r="Y215" s="72"/>
      <c r="Z215" s="72"/>
      <c r="AA215" s="72"/>
      <c r="AB215" s="72"/>
      <c r="AC215" s="72"/>
      <c r="AD215" s="72"/>
      <c r="AE215" s="72"/>
      <c r="AF215" s="72"/>
      <c r="AG215" s="72"/>
      <c r="AH215" s="72"/>
      <c r="AI215" s="72"/>
      <c r="AJ215" s="72"/>
    </row>
    <row r="216" spans="1:36" ht="15" customHeight="1" x14ac:dyDescent="0.25">
      <c r="A216" t="str">
        <f t="shared" si="11"/>
        <v/>
      </c>
      <c r="B216">
        <f t="shared" si="12"/>
        <v>168</v>
      </c>
      <c r="C216" s="267"/>
      <c r="D216" s="292" t="s">
        <v>366</v>
      </c>
      <c r="E216" s="293">
        <v>90000</v>
      </c>
      <c r="F216" s="293"/>
      <c r="G216" s="293"/>
      <c r="H216" s="294"/>
      <c r="I216" s="293"/>
      <c r="J216" s="295"/>
      <c r="K216" s="296"/>
      <c r="L216" s="297">
        <f>IF('Journal prep'!J33=0,0,'Journal prep'!J33)</f>
        <v>0</v>
      </c>
      <c r="M216" s="298">
        <f t="shared" si="15"/>
        <v>0</v>
      </c>
      <c r="N216" s="299" t="str">
        <f>CONCATENATE("IMPREST: VAT on Imprest ",$N$34," ",TEXT(Cash!$H$2,"dd-mmm-yy")," to ",TEXT(Cash!$J$2,"dd-mmm-yy")," ", Cash!D33)</f>
        <v xml:space="preserve">IMPREST: VAT on Imprest CAMHS Phoenix School 00-Jan-00 to 00-Jan-00 </v>
      </c>
      <c r="O216" s="281"/>
      <c r="P216" s="72"/>
      <c r="Q216" s="337" t="s">
        <v>364</v>
      </c>
      <c r="R216" s="72"/>
      <c r="S216" s="344" t="str">
        <f>'Journal prep'!F33</f>
        <v xml:space="preserve"> </v>
      </c>
      <c r="T216" s="341" t="s">
        <v>363</v>
      </c>
      <c r="U216" s="299" t="str">
        <f>'Journal prep'!H33</f>
        <v xml:space="preserve"> </v>
      </c>
      <c r="V216" s="72"/>
      <c r="W216" s="72"/>
      <c r="X216" s="72"/>
      <c r="Y216" s="72"/>
      <c r="Z216" s="72"/>
      <c r="AA216" s="72"/>
      <c r="AB216" s="72"/>
      <c r="AC216" s="72"/>
      <c r="AD216" s="72"/>
      <c r="AE216" s="72"/>
      <c r="AF216" s="72"/>
      <c r="AG216" s="72"/>
      <c r="AH216" s="72"/>
      <c r="AI216" s="72"/>
      <c r="AJ216" s="72"/>
    </row>
    <row r="217" spans="1:36" ht="15" customHeight="1" x14ac:dyDescent="0.25">
      <c r="A217" t="str">
        <f t="shared" si="11"/>
        <v/>
      </c>
      <c r="B217">
        <f t="shared" si="12"/>
        <v>169</v>
      </c>
      <c r="C217" s="267"/>
      <c r="D217" s="292" t="s">
        <v>366</v>
      </c>
      <c r="E217" s="293">
        <v>90000</v>
      </c>
      <c r="F217" s="293"/>
      <c r="G217" s="293"/>
      <c r="H217" s="294"/>
      <c r="I217" s="293"/>
      <c r="J217" s="295"/>
      <c r="K217" s="296"/>
      <c r="L217" s="297">
        <f>IF('Journal prep'!J34=0,0,'Journal prep'!J34)</f>
        <v>0</v>
      </c>
      <c r="M217" s="298">
        <f t="shared" si="15"/>
        <v>0</v>
      </c>
      <c r="N217" s="299" t="str">
        <f>CONCATENATE("IMPREST: VAT on Imprest ",$N$34," ",TEXT(Cash!$H$2,"dd-mmm-yy")," to ",TEXT(Cash!$J$2,"dd-mmm-yy")," ", Cash!D34)</f>
        <v xml:space="preserve">IMPREST: VAT on Imprest CAMHS Phoenix School 00-Jan-00 to 00-Jan-00 </v>
      </c>
      <c r="O217" s="281"/>
      <c r="P217" s="72"/>
      <c r="Q217" s="337" t="s">
        <v>364</v>
      </c>
      <c r="R217" s="72"/>
      <c r="S217" s="344" t="str">
        <f>'Journal prep'!F34</f>
        <v xml:space="preserve"> </v>
      </c>
      <c r="T217" s="341" t="s">
        <v>363</v>
      </c>
      <c r="U217" s="299" t="str">
        <f>'Journal prep'!H34</f>
        <v xml:space="preserve"> </v>
      </c>
      <c r="V217" s="72"/>
      <c r="W217" s="72"/>
      <c r="X217" s="72"/>
      <c r="Y217" s="72"/>
      <c r="Z217" s="72"/>
      <c r="AA217" s="72"/>
      <c r="AB217" s="72"/>
      <c r="AC217" s="72"/>
      <c r="AD217" s="72"/>
      <c r="AE217" s="72"/>
      <c r="AF217" s="72"/>
      <c r="AG217" s="72"/>
      <c r="AH217" s="72"/>
      <c r="AI217" s="72"/>
      <c r="AJ217" s="72"/>
    </row>
    <row r="218" spans="1:36" ht="15" customHeight="1" x14ac:dyDescent="0.25">
      <c r="A218" t="str">
        <f t="shared" si="11"/>
        <v/>
      </c>
      <c r="B218">
        <f t="shared" si="12"/>
        <v>170</v>
      </c>
      <c r="C218" s="267"/>
      <c r="D218" s="292" t="s">
        <v>366</v>
      </c>
      <c r="E218" s="293">
        <v>90000</v>
      </c>
      <c r="F218" s="293"/>
      <c r="G218" s="293"/>
      <c r="H218" s="294"/>
      <c r="I218" s="293"/>
      <c r="J218" s="295"/>
      <c r="K218" s="296"/>
      <c r="L218" s="297">
        <f>IF('Journal prep'!J35=0,0,'Journal prep'!J35)</f>
        <v>0</v>
      </c>
      <c r="M218" s="298">
        <f t="shared" si="15"/>
        <v>0</v>
      </c>
      <c r="N218" s="299" t="str">
        <f>CONCATENATE("IMPREST: VAT on Imprest ",$N$34," ",TEXT(Cash!$H$2,"dd-mmm-yy")," to ",TEXT(Cash!$J$2,"dd-mmm-yy")," ", Cash!D35)</f>
        <v xml:space="preserve">IMPREST: VAT on Imprest CAMHS Phoenix School 00-Jan-00 to 00-Jan-00 </v>
      </c>
      <c r="O218" s="281"/>
      <c r="P218" s="72"/>
      <c r="Q218" s="337" t="s">
        <v>364</v>
      </c>
      <c r="R218" s="72"/>
      <c r="S218" s="344" t="str">
        <f>'Journal prep'!F35</f>
        <v xml:space="preserve"> </v>
      </c>
      <c r="T218" s="341" t="s">
        <v>363</v>
      </c>
      <c r="U218" s="299" t="str">
        <f>'Journal prep'!H35</f>
        <v xml:space="preserve"> </v>
      </c>
      <c r="V218" s="72"/>
      <c r="W218" s="72"/>
      <c r="X218" s="72"/>
      <c r="Y218" s="72"/>
      <c r="Z218" s="72"/>
      <c r="AA218" s="72"/>
      <c r="AB218" s="72"/>
      <c r="AC218" s="72"/>
      <c r="AD218" s="72"/>
      <c r="AE218" s="72"/>
      <c r="AF218" s="72"/>
      <c r="AG218" s="72"/>
      <c r="AH218" s="72"/>
      <c r="AI218" s="72"/>
      <c r="AJ218" s="72"/>
    </row>
    <row r="219" spans="1:36" ht="15" customHeight="1" x14ac:dyDescent="0.25">
      <c r="A219" t="str">
        <f t="shared" si="11"/>
        <v/>
      </c>
      <c r="B219">
        <f t="shared" si="12"/>
        <v>171</v>
      </c>
      <c r="C219" s="267"/>
      <c r="D219" s="292" t="s">
        <v>366</v>
      </c>
      <c r="E219" s="293">
        <v>90000</v>
      </c>
      <c r="F219" s="293"/>
      <c r="G219" s="293"/>
      <c r="H219" s="294"/>
      <c r="I219" s="293"/>
      <c r="J219" s="295"/>
      <c r="K219" s="296"/>
      <c r="L219" s="297">
        <f>IF('Journal prep'!J36=0,0,'Journal prep'!J36)</f>
        <v>0</v>
      </c>
      <c r="M219" s="298">
        <f t="shared" si="15"/>
        <v>0</v>
      </c>
      <c r="N219" s="299" t="str">
        <f>CONCATENATE("IMPREST: VAT on Imprest ",$N$34," ",TEXT(Cash!$H$2,"dd-mmm-yy")," to ",TEXT(Cash!$J$2,"dd-mmm-yy")," ", Cash!D36)</f>
        <v xml:space="preserve">IMPREST: VAT on Imprest CAMHS Phoenix School 00-Jan-00 to 00-Jan-00 </v>
      </c>
      <c r="O219" s="281"/>
      <c r="P219" s="72"/>
      <c r="Q219" s="337" t="s">
        <v>364</v>
      </c>
      <c r="R219" s="72"/>
      <c r="S219" s="344" t="str">
        <f>'Journal prep'!F36</f>
        <v xml:space="preserve"> </v>
      </c>
      <c r="T219" s="341" t="s">
        <v>363</v>
      </c>
      <c r="U219" s="299" t="str">
        <f>'Journal prep'!H36</f>
        <v xml:space="preserve"> </v>
      </c>
      <c r="V219" s="72"/>
      <c r="W219" s="72"/>
      <c r="X219" s="72"/>
      <c r="Y219" s="72"/>
      <c r="Z219" s="72"/>
      <c r="AA219" s="72"/>
      <c r="AB219" s="72"/>
      <c r="AC219" s="72"/>
      <c r="AD219" s="72"/>
      <c r="AE219" s="72"/>
      <c r="AF219" s="72"/>
      <c r="AG219" s="72"/>
      <c r="AH219" s="72"/>
      <c r="AI219" s="72"/>
      <c r="AJ219" s="72"/>
    </row>
    <row r="220" spans="1:36" ht="15" customHeight="1" x14ac:dyDescent="0.25">
      <c r="A220" t="str">
        <f t="shared" si="11"/>
        <v/>
      </c>
      <c r="B220">
        <f t="shared" si="12"/>
        <v>172</v>
      </c>
      <c r="C220" s="267"/>
      <c r="D220" s="292" t="s">
        <v>366</v>
      </c>
      <c r="E220" s="293">
        <v>90000</v>
      </c>
      <c r="F220" s="293"/>
      <c r="G220" s="293"/>
      <c r="H220" s="294"/>
      <c r="I220" s="293"/>
      <c r="J220" s="295"/>
      <c r="K220" s="296"/>
      <c r="L220" s="297">
        <f>IF('Journal prep'!J37=0,0,'Journal prep'!J37)</f>
        <v>0</v>
      </c>
      <c r="M220" s="298">
        <f t="shared" si="15"/>
        <v>0</v>
      </c>
      <c r="N220" s="299" t="str">
        <f>CONCATENATE("IMPREST: VAT on Imprest ",$N$34," ",TEXT(Cash!$H$2,"dd-mmm-yy")," to ",TEXT(Cash!$J$2,"dd-mmm-yy")," ", Cash!D37)</f>
        <v xml:space="preserve">IMPREST: VAT on Imprest CAMHS Phoenix School 00-Jan-00 to 00-Jan-00 </v>
      </c>
      <c r="O220" s="281"/>
      <c r="P220" s="72"/>
      <c r="Q220" s="337" t="s">
        <v>364</v>
      </c>
      <c r="R220" s="72"/>
      <c r="S220" s="344" t="str">
        <f>'Journal prep'!F37</f>
        <v xml:space="preserve"> </v>
      </c>
      <c r="T220" s="341" t="s">
        <v>363</v>
      </c>
      <c r="U220" s="299" t="str">
        <f>'Journal prep'!H37</f>
        <v xml:space="preserve"> </v>
      </c>
      <c r="V220" s="72"/>
      <c r="W220" s="72"/>
      <c r="X220" s="72"/>
      <c r="Y220" s="72"/>
      <c r="Z220" s="72"/>
      <c r="AA220" s="72"/>
      <c r="AB220" s="72"/>
      <c r="AC220" s="72"/>
      <c r="AD220" s="72"/>
      <c r="AE220" s="72"/>
      <c r="AF220" s="72"/>
      <c r="AG220" s="72"/>
      <c r="AH220" s="72"/>
      <c r="AI220" s="72"/>
      <c r="AJ220" s="72"/>
    </row>
    <row r="221" spans="1:36" ht="15" customHeight="1" x14ac:dyDescent="0.25">
      <c r="A221" t="str">
        <f t="shared" si="11"/>
        <v/>
      </c>
      <c r="B221">
        <f t="shared" si="12"/>
        <v>173</v>
      </c>
      <c r="C221" s="267"/>
      <c r="D221" s="292" t="s">
        <v>366</v>
      </c>
      <c r="E221" s="293">
        <v>90000</v>
      </c>
      <c r="F221" s="293"/>
      <c r="G221" s="293"/>
      <c r="H221" s="294"/>
      <c r="I221" s="293"/>
      <c r="J221" s="295"/>
      <c r="K221" s="296"/>
      <c r="L221" s="297">
        <f>IF('Journal prep'!J38=0,0,'Journal prep'!J38)</f>
        <v>0</v>
      </c>
      <c r="M221" s="298">
        <f t="shared" si="15"/>
        <v>0</v>
      </c>
      <c r="N221" s="299" t="str">
        <f>CONCATENATE("IMPREST: VAT on Imprest ",$N$34," ",TEXT(Cash!$H$2,"dd-mmm-yy")," to ",TEXT(Cash!$J$2,"dd-mmm-yy")," ", Cash!D38)</f>
        <v xml:space="preserve">IMPREST: VAT on Imprest CAMHS Phoenix School 00-Jan-00 to 00-Jan-00 </v>
      </c>
      <c r="O221" s="281"/>
      <c r="P221" s="72"/>
      <c r="Q221" s="337" t="s">
        <v>364</v>
      </c>
      <c r="R221" s="72"/>
      <c r="S221" s="344" t="str">
        <f>'Journal prep'!F38</f>
        <v xml:space="preserve"> </v>
      </c>
      <c r="T221" s="341" t="s">
        <v>363</v>
      </c>
      <c r="U221" s="299" t="str">
        <f>'Journal prep'!H38</f>
        <v xml:space="preserve"> </v>
      </c>
      <c r="V221" s="72"/>
      <c r="W221" s="72"/>
      <c r="X221" s="72"/>
      <c r="Y221" s="72"/>
      <c r="Z221" s="72"/>
      <c r="AA221" s="72"/>
      <c r="AB221" s="72"/>
      <c r="AC221" s="72"/>
      <c r="AD221" s="72"/>
      <c r="AE221" s="72"/>
      <c r="AF221" s="72"/>
      <c r="AG221" s="72"/>
      <c r="AH221" s="72"/>
      <c r="AI221" s="72"/>
      <c r="AJ221" s="72"/>
    </row>
    <row r="222" spans="1:36" ht="15" customHeight="1" x14ac:dyDescent="0.25">
      <c r="A222" t="str">
        <f t="shared" si="11"/>
        <v/>
      </c>
      <c r="B222">
        <f t="shared" si="12"/>
        <v>174</v>
      </c>
      <c r="C222" s="267"/>
      <c r="D222" s="292" t="s">
        <v>366</v>
      </c>
      <c r="E222" s="293">
        <v>90000</v>
      </c>
      <c r="F222" s="293"/>
      <c r="G222" s="293"/>
      <c r="H222" s="294"/>
      <c r="I222" s="293"/>
      <c r="J222" s="295"/>
      <c r="K222" s="296"/>
      <c r="L222" s="297">
        <f>IF('Journal prep'!J39=0,0,'Journal prep'!J39)</f>
        <v>0</v>
      </c>
      <c r="M222" s="298">
        <f t="shared" si="15"/>
        <v>0</v>
      </c>
      <c r="N222" s="299" t="str">
        <f>CONCATENATE("IMPREST: VAT on Imprest ",$N$34," ",TEXT(Cash!$H$2,"dd-mmm-yy")," to ",TEXT(Cash!$J$2,"dd-mmm-yy")," ", Cash!D39)</f>
        <v xml:space="preserve">IMPREST: VAT on Imprest CAMHS Phoenix School 00-Jan-00 to 00-Jan-00 </v>
      </c>
      <c r="O222" s="281"/>
      <c r="P222" s="72"/>
      <c r="Q222" s="337" t="s">
        <v>364</v>
      </c>
      <c r="R222" s="72"/>
      <c r="S222" s="344" t="str">
        <f>'Journal prep'!F39</f>
        <v xml:space="preserve"> </v>
      </c>
      <c r="T222" s="341" t="s">
        <v>363</v>
      </c>
      <c r="U222" s="299" t="str">
        <f>'Journal prep'!H39</f>
        <v xml:space="preserve"> </v>
      </c>
      <c r="V222" s="72"/>
      <c r="W222" s="72"/>
      <c r="X222" s="72"/>
      <c r="Y222" s="72"/>
      <c r="Z222" s="72"/>
      <c r="AA222" s="72"/>
      <c r="AB222" s="72"/>
      <c r="AC222" s="72"/>
      <c r="AD222" s="72"/>
      <c r="AE222" s="72"/>
      <c r="AF222" s="72"/>
      <c r="AG222" s="72"/>
      <c r="AH222" s="72"/>
      <c r="AI222" s="72"/>
      <c r="AJ222" s="72"/>
    </row>
    <row r="223" spans="1:36" ht="15" customHeight="1" x14ac:dyDescent="0.25">
      <c r="A223" t="str">
        <f t="shared" si="11"/>
        <v/>
      </c>
      <c r="B223">
        <f t="shared" si="12"/>
        <v>175</v>
      </c>
      <c r="C223" s="267"/>
      <c r="D223" s="292" t="s">
        <v>366</v>
      </c>
      <c r="E223" s="293">
        <v>90000</v>
      </c>
      <c r="F223" s="293"/>
      <c r="G223" s="293"/>
      <c r="H223" s="294"/>
      <c r="I223" s="293"/>
      <c r="J223" s="295"/>
      <c r="K223" s="296"/>
      <c r="L223" s="297">
        <f>IF('Journal prep'!J40=0,0,'Journal prep'!J40)</f>
        <v>0</v>
      </c>
      <c r="M223" s="298">
        <f t="shared" si="15"/>
        <v>0</v>
      </c>
      <c r="N223" s="299" t="str">
        <f>CONCATENATE("IMPREST: VAT on Imprest ",$N$34," ",TEXT(Cash!$H$2,"dd-mmm-yy")," to ",TEXT(Cash!$J$2,"dd-mmm-yy")," ", Cash!D40)</f>
        <v xml:space="preserve">IMPREST: VAT on Imprest CAMHS Phoenix School 00-Jan-00 to 00-Jan-00 </v>
      </c>
      <c r="O223" s="281"/>
      <c r="P223" s="72"/>
      <c r="Q223" s="337" t="s">
        <v>364</v>
      </c>
      <c r="R223" s="72"/>
      <c r="S223" s="344" t="str">
        <f>'Journal prep'!F40</f>
        <v xml:space="preserve"> </v>
      </c>
      <c r="T223" s="341" t="s">
        <v>363</v>
      </c>
      <c r="U223" s="299" t="str">
        <f>'Journal prep'!H40</f>
        <v xml:space="preserve"> </v>
      </c>
      <c r="V223" s="72"/>
      <c r="W223" s="72"/>
      <c r="X223" s="72"/>
      <c r="Y223" s="72"/>
      <c r="Z223" s="72"/>
      <c r="AA223" s="72"/>
      <c r="AB223" s="72"/>
      <c r="AC223" s="72"/>
      <c r="AD223" s="72"/>
      <c r="AE223" s="72"/>
      <c r="AF223" s="72"/>
      <c r="AG223" s="72"/>
      <c r="AH223" s="72"/>
      <c r="AI223" s="72"/>
      <c r="AJ223" s="72"/>
    </row>
    <row r="224" spans="1:36" ht="15" customHeight="1" x14ac:dyDescent="0.25">
      <c r="A224" t="str">
        <f t="shared" si="11"/>
        <v/>
      </c>
      <c r="B224">
        <f t="shared" si="12"/>
        <v>176</v>
      </c>
      <c r="C224" s="267"/>
      <c r="D224" s="292" t="s">
        <v>366</v>
      </c>
      <c r="E224" s="293">
        <v>90000</v>
      </c>
      <c r="F224" s="293"/>
      <c r="G224" s="293"/>
      <c r="H224" s="294"/>
      <c r="I224" s="293"/>
      <c r="J224" s="295"/>
      <c r="K224" s="296"/>
      <c r="L224" s="297">
        <f>IF('Journal prep'!J41=0,0,'Journal prep'!J41)</f>
        <v>0</v>
      </c>
      <c r="M224" s="298">
        <f t="shared" si="15"/>
        <v>0</v>
      </c>
      <c r="N224" s="299" t="str">
        <f>CONCATENATE("IMPREST: VAT on Imprest ",$N$34," ",TEXT(Cash!$H$2,"dd-mmm-yy")," to ",TEXT(Cash!$J$2,"dd-mmm-yy")," ", Cash!D41)</f>
        <v xml:space="preserve">IMPREST: VAT on Imprest CAMHS Phoenix School 00-Jan-00 to 00-Jan-00 </v>
      </c>
      <c r="O224" s="281"/>
      <c r="P224" s="72"/>
      <c r="Q224" s="337" t="s">
        <v>364</v>
      </c>
      <c r="R224" s="72"/>
      <c r="S224" s="344" t="str">
        <f>'Journal prep'!F41</f>
        <v xml:space="preserve"> </v>
      </c>
      <c r="T224" s="341" t="s">
        <v>363</v>
      </c>
      <c r="U224" s="299" t="str">
        <f>'Journal prep'!H41</f>
        <v xml:space="preserve"> </v>
      </c>
      <c r="V224" s="72"/>
      <c r="W224" s="72"/>
      <c r="X224" s="72"/>
      <c r="Y224" s="72"/>
      <c r="Z224" s="72"/>
      <c r="AA224" s="72"/>
      <c r="AB224" s="72"/>
      <c r="AC224" s="72"/>
      <c r="AD224" s="72"/>
      <c r="AE224" s="72"/>
      <c r="AF224" s="72"/>
      <c r="AG224" s="72"/>
      <c r="AH224" s="72"/>
      <c r="AI224" s="72"/>
      <c r="AJ224" s="72"/>
    </row>
    <row r="225" spans="1:36" ht="15" customHeight="1" x14ac:dyDescent="0.25">
      <c r="A225" t="str">
        <f t="shared" si="11"/>
        <v/>
      </c>
      <c r="B225">
        <f t="shared" si="12"/>
        <v>177</v>
      </c>
      <c r="C225" s="267"/>
      <c r="D225" s="292" t="s">
        <v>366</v>
      </c>
      <c r="E225" s="293">
        <v>90000</v>
      </c>
      <c r="F225" s="293"/>
      <c r="G225" s="293"/>
      <c r="H225" s="294"/>
      <c r="I225" s="293"/>
      <c r="J225" s="295"/>
      <c r="K225" s="296"/>
      <c r="L225" s="297">
        <f>IF('Journal prep'!J42=0,0,'Journal prep'!J42)</f>
        <v>0</v>
      </c>
      <c r="M225" s="298">
        <f t="shared" si="15"/>
        <v>0</v>
      </c>
      <c r="N225" s="299" t="str">
        <f>CONCATENATE("IMPREST: VAT on Imprest ",$N$34," ",TEXT(Cash!$H$2,"dd-mmm-yy")," to ",TEXT(Cash!$J$2,"dd-mmm-yy")," ", Cash!D42)</f>
        <v xml:space="preserve">IMPREST: VAT on Imprest CAMHS Phoenix School 00-Jan-00 to 00-Jan-00 </v>
      </c>
      <c r="O225" s="281"/>
      <c r="P225" s="72"/>
      <c r="Q225" s="337" t="s">
        <v>364</v>
      </c>
      <c r="R225" s="72"/>
      <c r="S225" s="344" t="str">
        <f>'Journal prep'!F42</f>
        <v xml:space="preserve"> </v>
      </c>
      <c r="T225" s="341" t="s">
        <v>363</v>
      </c>
      <c r="U225" s="299" t="str">
        <f>'Journal prep'!H42</f>
        <v xml:space="preserve"> </v>
      </c>
      <c r="V225" s="72"/>
      <c r="W225" s="72"/>
      <c r="X225" s="72"/>
      <c r="Y225" s="72"/>
      <c r="Z225" s="72"/>
      <c r="AA225" s="72"/>
      <c r="AB225" s="72"/>
      <c r="AC225" s="72"/>
      <c r="AD225" s="72"/>
      <c r="AE225" s="72"/>
      <c r="AF225" s="72"/>
      <c r="AG225" s="72"/>
      <c r="AH225" s="72"/>
      <c r="AI225" s="72"/>
      <c r="AJ225" s="72"/>
    </row>
    <row r="226" spans="1:36" ht="15" customHeight="1" x14ac:dyDescent="0.25">
      <c r="A226" t="str">
        <f t="shared" si="11"/>
        <v/>
      </c>
      <c r="B226">
        <f t="shared" si="12"/>
        <v>178</v>
      </c>
      <c r="C226" s="267"/>
      <c r="D226" s="292" t="s">
        <v>366</v>
      </c>
      <c r="E226" s="293">
        <v>90000</v>
      </c>
      <c r="F226" s="293"/>
      <c r="G226" s="293"/>
      <c r="H226" s="294"/>
      <c r="I226" s="293"/>
      <c r="J226" s="295"/>
      <c r="K226" s="296"/>
      <c r="L226" s="297">
        <f>IF('Journal prep'!J43=0,0,'Journal prep'!J43)</f>
        <v>0</v>
      </c>
      <c r="M226" s="298">
        <f t="shared" si="15"/>
        <v>0</v>
      </c>
      <c r="N226" s="299" t="str">
        <f>CONCATENATE("IMPREST: VAT on Imprest ",$N$34," ",TEXT(Cash!$H$2,"dd-mmm-yy")," to ",TEXT(Cash!$J$2,"dd-mmm-yy")," ", Cash!D43)</f>
        <v xml:space="preserve">IMPREST: VAT on Imprest CAMHS Phoenix School 00-Jan-00 to 00-Jan-00 </v>
      </c>
      <c r="O226" s="281"/>
      <c r="P226" s="72"/>
      <c r="Q226" s="337" t="s">
        <v>364</v>
      </c>
      <c r="R226" s="72"/>
      <c r="S226" s="344" t="str">
        <f>'Journal prep'!F43</f>
        <v xml:space="preserve"> </v>
      </c>
      <c r="T226" s="341" t="s">
        <v>363</v>
      </c>
      <c r="U226" s="299" t="str">
        <f>'Journal prep'!H43</f>
        <v xml:space="preserve"> </v>
      </c>
      <c r="V226" s="72"/>
      <c r="W226" s="72"/>
      <c r="X226" s="72"/>
      <c r="Y226" s="72"/>
      <c r="Z226" s="72"/>
      <c r="AA226" s="72"/>
      <c r="AB226" s="72"/>
      <c r="AC226" s="72"/>
      <c r="AD226" s="72"/>
      <c r="AE226" s="72"/>
      <c r="AF226" s="72"/>
      <c r="AG226" s="72"/>
      <c r="AH226" s="72"/>
      <c r="AI226" s="72"/>
      <c r="AJ226" s="72"/>
    </row>
    <row r="227" spans="1:36" ht="15" customHeight="1" x14ac:dyDescent="0.25">
      <c r="A227" t="str">
        <f t="shared" si="11"/>
        <v/>
      </c>
      <c r="B227">
        <f t="shared" si="12"/>
        <v>179</v>
      </c>
      <c r="C227" s="267"/>
      <c r="D227" s="292" t="s">
        <v>366</v>
      </c>
      <c r="E227" s="293">
        <v>90000</v>
      </c>
      <c r="F227" s="293"/>
      <c r="G227" s="293"/>
      <c r="H227" s="294"/>
      <c r="I227" s="293"/>
      <c r="J227" s="295"/>
      <c r="K227" s="296"/>
      <c r="L227" s="297">
        <f>IF('Journal prep'!J44=0,0,'Journal prep'!J44)</f>
        <v>0</v>
      </c>
      <c r="M227" s="298">
        <f t="shared" si="15"/>
        <v>0</v>
      </c>
      <c r="N227" s="299" t="str">
        <f>CONCATENATE("IMPREST: VAT on Imprest ",$N$34," ",TEXT(Cash!$H$2,"dd-mmm-yy")," to ",TEXT(Cash!$J$2,"dd-mmm-yy")," ", Cash!D44)</f>
        <v xml:space="preserve">IMPREST: VAT on Imprest CAMHS Phoenix School 00-Jan-00 to 00-Jan-00 </v>
      </c>
      <c r="O227" s="281"/>
      <c r="P227" s="72"/>
      <c r="Q227" s="337" t="s">
        <v>364</v>
      </c>
      <c r="R227" s="72"/>
      <c r="S227" s="344" t="str">
        <f>'Journal prep'!F44</f>
        <v xml:space="preserve"> </v>
      </c>
      <c r="T227" s="341" t="s">
        <v>363</v>
      </c>
      <c r="U227" s="299" t="str">
        <f>'Journal prep'!H44</f>
        <v xml:space="preserve"> </v>
      </c>
      <c r="V227" s="72"/>
      <c r="W227" s="72"/>
      <c r="X227" s="72"/>
      <c r="Y227" s="72"/>
      <c r="Z227" s="72"/>
      <c r="AA227" s="72"/>
      <c r="AB227" s="72"/>
      <c r="AC227" s="72"/>
      <c r="AD227" s="72"/>
      <c r="AE227" s="72"/>
      <c r="AF227" s="72"/>
      <c r="AG227" s="72"/>
      <c r="AH227" s="72"/>
      <c r="AI227" s="72"/>
      <c r="AJ227" s="72"/>
    </row>
    <row r="228" spans="1:36" ht="15" customHeight="1" x14ac:dyDescent="0.25">
      <c r="A228" t="str">
        <f t="shared" si="11"/>
        <v/>
      </c>
      <c r="B228">
        <f t="shared" si="12"/>
        <v>180</v>
      </c>
      <c r="C228" s="267"/>
      <c r="D228" s="292" t="s">
        <v>366</v>
      </c>
      <c r="E228" s="293">
        <v>90000</v>
      </c>
      <c r="F228" s="293"/>
      <c r="G228" s="293"/>
      <c r="H228" s="294"/>
      <c r="I228" s="293"/>
      <c r="J228" s="295"/>
      <c r="K228" s="296"/>
      <c r="L228" s="297">
        <f>IF('Journal prep'!J45=0,0,'Journal prep'!J45)</f>
        <v>0</v>
      </c>
      <c r="M228" s="298">
        <f t="shared" si="15"/>
        <v>0</v>
      </c>
      <c r="N228" s="299" t="str">
        <f>CONCATENATE("IMPREST: VAT on Imprest ",$N$34," ",TEXT(Cash!$H$2,"dd-mmm-yy")," to ",TEXT(Cash!$J$2,"dd-mmm-yy")," ", Cash!D45)</f>
        <v xml:space="preserve">IMPREST: VAT on Imprest CAMHS Phoenix School 00-Jan-00 to 00-Jan-00 </v>
      </c>
      <c r="O228" s="281"/>
      <c r="P228" s="72"/>
      <c r="Q228" s="337" t="s">
        <v>364</v>
      </c>
      <c r="R228" s="72"/>
      <c r="S228" s="344" t="str">
        <f>'Journal prep'!F45</f>
        <v xml:space="preserve"> </v>
      </c>
      <c r="T228" s="341" t="s">
        <v>363</v>
      </c>
      <c r="U228" s="299" t="str">
        <f>'Journal prep'!H45</f>
        <v xml:space="preserve"> </v>
      </c>
      <c r="V228" s="72"/>
      <c r="W228" s="72"/>
      <c r="X228" s="72"/>
      <c r="Y228" s="72"/>
      <c r="Z228" s="72"/>
      <c r="AA228" s="72"/>
      <c r="AB228" s="72"/>
      <c r="AC228" s="72"/>
      <c r="AD228" s="72"/>
      <c r="AE228" s="72"/>
      <c r="AF228" s="72"/>
      <c r="AG228" s="72"/>
      <c r="AH228" s="72"/>
      <c r="AI228" s="72"/>
      <c r="AJ228" s="72"/>
    </row>
    <row r="229" spans="1:36" ht="15" customHeight="1" x14ac:dyDescent="0.25">
      <c r="A229" t="str">
        <f t="shared" si="11"/>
        <v/>
      </c>
      <c r="B229">
        <f t="shared" si="12"/>
        <v>181</v>
      </c>
      <c r="C229" s="267"/>
      <c r="D229" s="292" t="s">
        <v>366</v>
      </c>
      <c r="E229" s="293">
        <v>90000</v>
      </c>
      <c r="F229" s="293"/>
      <c r="G229" s="293"/>
      <c r="H229" s="294"/>
      <c r="I229" s="293"/>
      <c r="J229" s="295"/>
      <c r="K229" s="296"/>
      <c r="L229" s="297">
        <f>IF('Journal prep'!J46=0,0,'Journal prep'!J46)</f>
        <v>0</v>
      </c>
      <c r="M229" s="298">
        <f t="shared" si="15"/>
        <v>0</v>
      </c>
      <c r="N229" s="299" t="str">
        <f>CONCATENATE("IMPREST: VAT on Imprest ",$N$34," ",TEXT(Cash!$H$2,"dd-mmm-yy")," to ",TEXT(Cash!$J$2,"dd-mmm-yy")," ", Cash!D46)</f>
        <v xml:space="preserve">IMPREST: VAT on Imprest CAMHS Phoenix School 00-Jan-00 to 00-Jan-00 </v>
      </c>
      <c r="O229" s="281"/>
      <c r="P229" s="72"/>
      <c r="Q229" s="337" t="s">
        <v>364</v>
      </c>
      <c r="R229" s="72"/>
      <c r="S229" s="344" t="str">
        <f>'Journal prep'!F46</f>
        <v xml:space="preserve"> </v>
      </c>
      <c r="T229" s="341" t="s">
        <v>363</v>
      </c>
      <c r="U229" s="299" t="str">
        <f>'Journal prep'!H46</f>
        <v xml:space="preserve"> </v>
      </c>
      <c r="V229" s="72"/>
      <c r="W229" s="72"/>
      <c r="X229" s="72"/>
      <c r="Y229" s="72"/>
      <c r="Z229" s="72"/>
      <c r="AA229" s="72"/>
      <c r="AB229" s="72"/>
      <c r="AC229" s="72"/>
      <c r="AD229" s="72"/>
      <c r="AE229" s="72"/>
      <c r="AF229" s="72"/>
      <c r="AG229" s="72"/>
      <c r="AH229" s="72"/>
      <c r="AI229" s="72"/>
      <c r="AJ229" s="72"/>
    </row>
    <row r="230" spans="1:36" ht="15" customHeight="1" x14ac:dyDescent="0.25">
      <c r="A230" t="str">
        <f t="shared" si="11"/>
        <v/>
      </c>
      <c r="B230">
        <f t="shared" si="12"/>
        <v>182</v>
      </c>
      <c r="C230" s="267"/>
      <c r="D230" s="292" t="s">
        <v>366</v>
      </c>
      <c r="E230" s="293">
        <v>90000</v>
      </c>
      <c r="F230" s="293"/>
      <c r="G230" s="293"/>
      <c r="H230" s="294"/>
      <c r="I230" s="293"/>
      <c r="J230" s="295"/>
      <c r="K230" s="296"/>
      <c r="L230" s="297">
        <f>IF('Journal prep'!J47=0,0,'Journal prep'!J47)</f>
        <v>0</v>
      </c>
      <c r="M230" s="298">
        <f t="shared" si="15"/>
        <v>0</v>
      </c>
      <c r="N230" s="299" t="str">
        <f>CONCATENATE("IMPREST: VAT on Imprest ",$N$34," ",TEXT(Cash!$H$2,"dd-mmm-yy")," to ",TEXT(Cash!$J$2,"dd-mmm-yy")," ", Cash!D47)</f>
        <v xml:space="preserve">IMPREST: VAT on Imprest CAMHS Phoenix School 00-Jan-00 to 00-Jan-00 </v>
      </c>
      <c r="O230" s="281"/>
      <c r="P230" s="72"/>
      <c r="Q230" s="337" t="s">
        <v>364</v>
      </c>
      <c r="R230" s="72"/>
      <c r="S230" s="344" t="str">
        <f>'Journal prep'!F47</f>
        <v xml:space="preserve"> </v>
      </c>
      <c r="T230" s="341" t="s">
        <v>363</v>
      </c>
      <c r="U230" s="299" t="str">
        <f>'Journal prep'!H47</f>
        <v xml:space="preserve"> </v>
      </c>
      <c r="V230" s="72"/>
      <c r="W230" s="72"/>
      <c r="X230" s="72"/>
      <c r="Y230" s="72"/>
      <c r="Z230" s="72"/>
      <c r="AA230" s="72"/>
      <c r="AB230" s="72"/>
      <c r="AC230" s="72"/>
      <c r="AD230" s="72"/>
      <c r="AE230" s="72"/>
      <c r="AF230" s="72"/>
      <c r="AG230" s="72"/>
      <c r="AH230" s="72"/>
      <c r="AI230" s="72"/>
      <c r="AJ230" s="72"/>
    </row>
    <row r="231" spans="1:36" ht="15" customHeight="1" x14ac:dyDescent="0.25">
      <c r="A231" t="str">
        <f t="shared" si="11"/>
        <v/>
      </c>
      <c r="B231">
        <f t="shared" si="12"/>
        <v>183</v>
      </c>
      <c r="C231" s="267"/>
      <c r="D231" s="292" t="s">
        <v>366</v>
      </c>
      <c r="E231" s="293">
        <v>90000</v>
      </c>
      <c r="F231" s="293"/>
      <c r="G231" s="293"/>
      <c r="H231" s="294"/>
      <c r="I231" s="293"/>
      <c r="J231" s="295"/>
      <c r="K231" s="296"/>
      <c r="L231" s="297">
        <f>IF('Journal prep'!J48=0,0,'Journal prep'!J48)</f>
        <v>0</v>
      </c>
      <c r="M231" s="298">
        <f t="shared" si="15"/>
        <v>0</v>
      </c>
      <c r="N231" s="299" t="str">
        <f>CONCATENATE("IMPREST: VAT on Imprest ",$N$34," ",TEXT(Cash!$H$2,"dd-mmm-yy")," to ",TEXT(Cash!$J$2,"dd-mmm-yy")," ", Cash!D48)</f>
        <v xml:space="preserve">IMPREST: VAT on Imprest CAMHS Phoenix School 00-Jan-00 to 00-Jan-00 </v>
      </c>
      <c r="O231" s="281"/>
      <c r="P231" s="72"/>
      <c r="Q231" s="337" t="s">
        <v>364</v>
      </c>
      <c r="R231" s="72"/>
      <c r="S231" s="344" t="str">
        <f>'Journal prep'!F48</f>
        <v xml:space="preserve"> </v>
      </c>
      <c r="T231" s="341" t="s">
        <v>363</v>
      </c>
      <c r="U231" s="299" t="str">
        <f>'Journal prep'!H48</f>
        <v xml:space="preserve"> </v>
      </c>
      <c r="V231" s="72"/>
      <c r="W231" s="72"/>
      <c r="X231" s="72"/>
      <c r="Y231" s="72"/>
      <c r="Z231" s="72"/>
      <c r="AA231" s="72"/>
      <c r="AB231" s="72"/>
      <c r="AC231" s="72"/>
      <c r="AD231" s="72"/>
      <c r="AE231" s="72"/>
      <c r="AF231" s="72"/>
      <c r="AG231" s="72"/>
      <c r="AH231" s="72"/>
      <c r="AI231" s="72"/>
      <c r="AJ231" s="72"/>
    </row>
    <row r="232" spans="1:36" ht="15" customHeight="1" x14ac:dyDescent="0.25">
      <c r="A232" t="str">
        <f t="shared" si="11"/>
        <v/>
      </c>
      <c r="B232">
        <f t="shared" si="12"/>
        <v>184</v>
      </c>
      <c r="C232" s="267"/>
      <c r="D232" s="292" t="s">
        <v>366</v>
      </c>
      <c r="E232" s="293">
        <v>90000</v>
      </c>
      <c r="F232" s="293"/>
      <c r="G232" s="293"/>
      <c r="H232" s="294"/>
      <c r="I232" s="293"/>
      <c r="J232" s="295"/>
      <c r="K232" s="296"/>
      <c r="L232" s="297">
        <f>IF('Journal prep'!J49=0,0,'Journal prep'!J49)</f>
        <v>0</v>
      </c>
      <c r="M232" s="298">
        <f t="shared" si="15"/>
        <v>0</v>
      </c>
      <c r="N232" s="299" t="str">
        <f>CONCATENATE("IMPREST: VAT on Imprest ",$N$34," ",TEXT(Cash!$H$2,"dd-mmm-yy")," to ",TEXT(Cash!$J$2,"dd-mmm-yy")," ", Cash!D49)</f>
        <v xml:space="preserve">IMPREST: VAT on Imprest CAMHS Phoenix School 00-Jan-00 to 00-Jan-00 </v>
      </c>
      <c r="O232" s="281"/>
      <c r="P232" s="72"/>
      <c r="Q232" s="337" t="s">
        <v>364</v>
      </c>
      <c r="R232" s="72"/>
      <c r="S232" s="344" t="str">
        <f>'Journal prep'!F49</f>
        <v xml:space="preserve"> </v>
      </c>
      <c r="T232" s="341" t="s">
        <v>363</v>
      </c>
      <c r="U232" s="299" t="str">
        <f>'Journal prep'!H49</f>
        <v xml:space="preserve"> </v>
      </c>
      <c r="V232" s="72"/>
      <c r="W232" s="72"/>
      <c r="X232" s="72"/>
      <c r="Y232" s="72"/>
      <c r="Z232" s="72"/>
      <c r="AA232" s="72"/>
      <c r="AB232" s="72"/>
      <c r="AC232" s="72"/>
      <c r="AD232" s="72"/>
      <c r="AE232" s="72"/>
      <c r="AF232" s="72"/>
      <c r="AG232" s="72"/>
      <c r="AH232" s="72"/>
      <c r="AI232" s="72"/>
      <c r="AJ232" s="72"/>
    </row>
    <row r="233" spans="1:36" ht="15" customHeight="1" x14ac:dyDescent="0.25">
      <c r="A233" t="str">
        <f t="shared" si="11"/>
        <v/>
      </c>
      <c r="B233">
        <f t="shared" si="12"/>
        <v>185</v>
      </c>
      <c r="C233" s="267"/>
      <c r="D233" s="292" t="s">
        <v>366</v>
      </c>
      <c r="E233" s="293">
        <v>90000</v>
      </c>
      <c r="F233" s="293"/>
      <c r="G233" s="293"/>
      <c r="H233" s="294"/>
      <c r="I233" s="293"/>
      <c r="J233" s="295"/>
      <c r="K233" s="296"/>
      <c r="L233" s="297">
        <f>IF('Journal prep'!J50=0,0,'Journal prep'!J50)</f>
        <v>0</v>
      </c>
      <c r="M233" s="298">
        <f t="shared" si="15"/>
        <v>0</v>
      </c>
      <c r="N233" s="299" t="str">
        <f>CONCATENATE("IMPREST: VAT on Imprest ",$N$34," ",TEXT(Cash!$H$2,"dd-mmm-yy")," to ",TEXT(Cash!$J$2,"dd-mmm-yy")," ", Cash!D50)</f>
        <v xml:space="preserve">IMPREST: VAT on Imprest CAMHS Phoenix School 00-Jan-00 to 00-Jan-00 </v>
      </c>
      <c r="O233" s="281"/>
      <c r="P233" s="72"/>
      <c r="Q233" s="337" t="s">
        <v>364</v>
      </c>
      <c r="R233" s="72"/>
      <c r="S233" s="344" t="str">
        <f>'Journal prep'!F50</f>
        <v xml:space="preserve"> </v>
      </c>
      <c r="T233" s="341" t="s">
        <v>363</v>
      </c>
      <c r="U233" s="299" t="str">
        <f>'Journal prep'!H50</f>
        <v xml:space="preserve"> </v>
      </c>
      <c r="V233" s="72"/>
      <c r="W233" s="72"/>
      <c r="X233" s="72"/>
      <c r="Y233" s="72"/>
      <c r="Z233" s="72"/>
      <c r="AA233" s="72"/>
      <c r="AB233" s="72"/>
      <c r="AC233" s="72"/>
      <c r="AD233" s="72"/>
      <c r="AE233" s="72"/>
      <c r="AF233" s="72"/>
      <c r="AG233" s="72"/>
      <c r="AH233" s="72"/>
      <c r="AI233" s="72"/>
      <c r="AJ233" s="72"/>
    </row>
    <row r="234" spans="1:36" ht="15" customHeight="1" x14ac:dyDescent="0.25">
      <c r="A234" t="str">
        <f t="shared" si="11"/>
        <v/>
      </c>
      <c r="B234">
        <f t="shared" si="12"/>
        <v>186</v>
      </c>
      <c r="C234" s="267"/>
      <c r="D234" s="292" t="s">
        <v>366</v>
      </c>
      <c r="E234" s="293">
        <v>90000</v>
      </c>
      <c r="F234" s="293"/>
      <c r="G234" s="293"/>
      <c r="H234" s="294"/>
      <c r="I234" s="293"/>
      <c r="J234" s="295"/>
      <c r="K234" s="296"/>
      <c r="L234" s="297">
        <f>IF('Journal prep'!J51=0,0,'Journal prep'!J51)</f>
        <v>0</v>
      </c>
      <c r="M234" s="298">
        <f t="shared" si="15"/>
        <v>0</v>
      </c>
      <c r="N234" s="299" t="str">
        <f>CONCATENATE("IMPREST: VAT on Imprest ",$N$34," ",TEXT(Cash!$H$2,"dd-mmm-yy")," to ",TEXT(Cash!$J$2,"dd-mmm-yy")," ", Cash!D51)</f>
        <v xml:space="preserve">IMPREST: VAT on Imprest CAMHS Phoenix School 00-Jan-00 to 00-Jan-00 </v>
      </c>
      <c r="O234" s="281"/>
      <c r="P234" s="72"/>
      <c r="Q234" s="337" t="s">
        <v>364</v>
      </c>
      <c r="R234" s="72"/>
      <c r="S234" s="344" t="str">
        <f>'Journal prep'!F51</f>
        <v xml:space="preserve"> </v>
      </c>
      <c r="T234" s="341" t="s">
        <v>363</v>
      </c>
      <c r="U234" s="299" t="str">
        <f>'Journal prep'!H51</f>
        <v xml:space="preserve"> </v>
      </c>
      <c r="V234" s="72"/>
      <c r="W234" s="72"/>
      <c r="X234" s="72"/>
      <c r="Y234" s="72"/>
      <c r="Z234" s="72"/>
      <c r="AA234" s="72"/>
      <c r="AB234" s="72"/>
      <c r="AC234" s="72"/>
      <c r="AD234" s="72"/>
      <c r="AE234" s="72"/>
      <c r="AF234" s="72"/>
      <c r="AG234" s="72"/>
      <c r="AH234" s="72"/>
      <c r="AI234" s="72"/>
      <c r="AJ234" s="72"/>
    </row>
    <row r="235" spans="1:36" ht="15" customHeight="1" x14ac:dyDescent="0.25">
      <c r="A235" t="str">
        <f t="shared" si="11"/>
        <v/>
      </c>
      <c r="B235">
        <f t="shared" si="12"/>
        <v>187</v>
      </c>
      <c r="C235" s="267"/>
      <c r="D235" s="292" t="s">
        <v>366</v>
      </c>
      <c r="E235" s="293">
        <v>90000</v>
      </c>
      <c r="F235" s="293"/>
      <c r="G235" s="293"/>
      <c r="H235" s="294"/>
      <c r="I235" s="293"/>
      <c r="J235" s="295"/>
      <c r="K235" s="296"/>
      <c r="L235" s="297">
        <f>IF('Journal prep'!J52=0,0,'Journal prep'!J52)</f>
        <v>0</v>
      </c>
      <c r="M235" s="298">
        <f t="shared" si="15"/>
        <v>0</v>
      </c>
      <c r="N235" s="299" t="str">
        <f>CONCATENATE("IMPREST: VAT on Imprest ",$N$34," ",TEXT(Cash!$H$2,"dd-mmm-yy")," to ",TEXT(Cash!$J$2,"dd-mmm-yy")," ", Cash!D52)</f>
        <v xml:space="preserve">IMPREST: VAT on Imprest CAMHS Phoenix School 00-Jan-00 to 00-Jan-00 </v>
      </c>
      <c r="O235" s="281"/>
      <c r="P235" s="72"/>
      <c r="Q235" s="337" t="s">
        <v>364</v>
      </c>
      <c r="R235" s="72"/>
      <c r="S235" s="344" t="str">
        <f>'Journal prep'!F52</f>
        <v xml:space="preserve"> </v>
      </c>
      <c r="T235" s="341" t="s">
        <v>363</v>
      </c>
      <c r="U235" s="299" t="str">
        <f>'Journal prep'!H52</f>
        <v xml:space="preserve"> </v>
      </c>
      <c r="V235" s="72"/>
      <c r="W235" s="72"/>
      <c r="X235" s="72"/>
      <c r="Y235" s="72"/>
      <c r="Z235" s="72"/>
      <c r="AA235" s="72"/>
      <c r="AB235" s="72"/>
      <c r="AC235" s="72"/>
      <c r="AD235" s="72"/>
      <c r="AE235" s="72"/>
      <c r="AF235" s="72"/>
      <c r="AG235" s="72"/>
      <c r="AH235" s="72"/>
      <c r="AI235" s="72"/>
      <c r="AJ235" s="72"/>
    </row>
    <row r="236" spans="1:36" ht="15" customHeight="1" x14ac:dyDescent="0.25">
      <c r="A236" t="str">
        <f t="shared" si="11"/>
        <v/>
      </c>
      <c r="B236">
        <f t="shared" si="12"/>
        <v>188</v>
      </c>
      <c r="C236" s="267"/>
      <c r="D236" s="292" t="s">
        <v>366</v>
      </c>
      <c r="E236" s="293">
        <v>90000</v>
      </c>
      <c r="F236" s="293"/>
      <c r="G236" s="293"/>
      <c r="H236" s="294"/>
      <c r="I236" s="293"/>
      <c r="J236" s="295"/>
      <c r="K236" s="296"/>
      <c r="L236" s="297">
        <f>IF('Journal prep'!J53=0,0,'Journal prep'!J53)</f>
        <v>0</v>
      </c>
      <c r="M236" s="298">
        <f t="shared" si="15"/>
        <v>0</v>
      </c>
      <c r="N236" s="299" t="str">
        <f>CONCATENATE("IMPREST: VAT on Imprest ",$N$34," ",TEXT(Cash!$H$2,"dd-mmm-yy")," to ",TEXT(Cash!$J$2,"dd-mmm-yy")," ", Cash!D53)</f>
        <v xml:space="preserve">IMPREST: VAT on Imprest CAMHS Phoenix School 00-Jan-00 to 00-Jan-00 </v>
      </c>
      <c r="O236" s="281"/>
      <c r="P236" s="72"/>
      <c r="Q236" s="337" t="s">
        <v>364</v>
      </c>
      <c r="R236" s="72"/>
      <c r="S236" s="344" t="str">
        <f>'Journal prep'!F53</f>
        <v xml:space="preserve"> </v>
      </c>
      <c r="T236" s="341" t="s">
        <v>363</v>
      </c>
      <c r="U236" s="299" t="str">
        <f>'Journal prep'!H53</f>
        <v xml:space="preserve"> </v>
      </c>
      <c r="V236" s="72"/>
      <c r="W236" s="72"/>
      <c r="X236" s="72"/>
      <c r="Y236" s="72"/>
      <c r="Z236" s="72"/>
      <c r="AA236" s="72"/>
      <c r="AB236" s="72"/>
      <c r="AC236" s="72"/>
      <c r="AD236" s="72"/>
      <c r="AE236" s="72"/>
      <c r="AF236" s="72"/>
      <c r="AG236" s="72"/>
      <c r="AH236" s="72"/>
      <c r="AI236" s="72"/>
      <c r="AJ236" s="72"/>
    </row>
    <row r="237" spans="1:36" ht="15" customHeight="1" x14ac:dyDescent="0.25">
      <c r="A237" t="str">
        <f t="shared" si="11"/>
        <v/>
      </c>
      <c r="B237">
        <f t="shared" si="12"/>
        <v>189</v>
      </c>
      <c r="C237" s="267"/>
      <c r="D237" s="292" t="s">
        <v>366</v>
      </c>
      <c r="E237" s="293">
        <v>90000</v>
      </c>
      <c r="F237" s="293"/>
      <c r="G237" s="293"/>
      <c r="H237" s="294"/>
      <c r="I237" s="293"/>
      <c r="J237" s="295"/>
      <c r="K237" s="296"/>
      <c r="L237" s="297">
        <f>IF('Journal prep'!J54=0,0,'Journal prep'!J54)</f>
        <v>0</v>
      </c>
      <c r="M237" s="298">
        <f t="shared" si="15"/>
        <v>0</v>
      </c>
      <c r="N237" s="299" t="str">
        <f>CONCATENATE("IMPREST: VAT on Imprest ",$N$34," ",TEXT(Cash!$H$2,"dd-mmm-yy")," to ",TEXT(Cash!$J$2,"dd-mmm-yy")," ", Cash!D54)</f>
        <v xml:space="preserve">IMPREST: VAT on Imprest CAMHS Phoenix School 00-Jan-00 to 00-Jan-00 </v>
      </c>
      <c r="O237" s="281"/>
      <c r="P237" s="72"/>
      <c r="Q237" s="337" t="s">
        <v>364</v>
      </c>
      <c r="R237" s="72"/>
      <c r="S237" s="344" t="str">
        <f>'Journal prep'!F54</f>
        <v xml:space="preserve"> </v>
      </c>
      <c r="T237" s="341" t="s">
        <v>363</v>
      </c>
      <c r="U237" s="299" t="str">
        <f>'Journal prep'!H54</f>
        <v xml:space="preserve"> </v>
      </c>
      <c r="V237" s="72"/>
      <c r="W237" s="72"/>
      <c r="X237" s="72"/>
      <c r="Y237" s="72"/>
      <c r="Z237" s="72"/>
      <c r="AA237" s="72"/>
      <c r="AB237" s="72"/>
      <c r="AC237" s="72"/>
      <c r="AD237" s="72"/>
      <c r="AE237" s="72"/>
      <c r="AF237" s="72"/>
      <c r="AG237" s="72"/>
      <c r="AH237" s="72"/>
      <c r="AI237" s="72"/>
      <c r="AJ237" s="72"/>
    </row>
    <row r="238" spans="1:36" ht="15" customHeight="1" x14ac:dyDescent="0.25">
      <c r="A238" t="str">
        <f t="shared" si="11"/>
        <v/>
      </c>
      <c r="B238">
        <f t="shared" si="12"/>
        <v>190</v>
      </c>
      <c r="C238" s="267"/>
      <c r="D238" s="292" t="s">
        <v>366</v>
      </c>
      <c r="E238" s="293">
        <v>90000</v>
      </c>
      <c r="F238" s="293"/>
      <c r="G238" s="293"/>
      <c r="H238" s="294"/>
      <c r="I238" s="293"/>
      <c r="J238" s="295"/>
      <c r="K238" s="296"/>
      <c r="L238" s="297">
        <f>IF('Journal prep'!J55=0,0,'Journal prep'!J55)</f>
        <v>0</v>
      </c>
      <c r="M238" s="298">
        <f t="shared" si="15"/>
        <v>0</v>
      </c>
      <c r="N238" s="299" t="str">
        <f>CONCATENATE("IMPREST: VAT on Imprest ",$N$34," ",TEXT(Cash!$H$2,"dd-mmm-yy")," to ",TEXT(Cash!$J$2,"dd-mmm-yy")," ", Cash!D55)</f>
        <v xml:space="preserve">IMPREST: VAT on Imprest CAMHS Phoenix School 00-Jan-00 to 00-Jan-00 </v>
      </c>
      <c r="O238" s="281"/>
      <c r="P238" s="72"/>
      <c r="Q238" s="337" t="s">
        <v>364</v>
      </c>
      <c r="R238" s="72"/>
      <c r="S238" s="344" t="str">
        <f>'Journal prep'!F55</f>
        <v xml:space="preserve"> </v>
      </c>
      <c r="T238" s="341" t="s">
        <v>363</v>
      </c>
      <c r="U238" s="299" t="str">
        <f>'Journal prep'!H55</f>
        <v xml:space="preserve"> </v>
      </c>
      <c r="V238" s="72"/>
      <c r="W238" s="72"/>
      <c r="X238" s="72"/>
      <c r="Y238" s="72"/>
      <c r="Z238" s="72"/>
      <c r="AA238" s="72"/>
      <c r="AB238" s="72"/>
      <c r="AC238" s="72"/>
      <c r="AD238" s="72"/>
      <c r="AE238" s="72"/>
      <c r="AF238" s="72"/>
      <c r="AG238" s="72"/>
      <c r="AH238" s="72"/>
      <c r="AI238" s="72"/>
      <c r="AJ238" s="72"/>
    </row>
    <row r="239" spans="1:36" ht="15" customHeight="1" x14ac:dyDescent="0.25">
      <c r="A239" t="str">
        <f t="shared" si="11"/>
        <v/>
      </c>
      <c r="B239">
        <f t="shared" si="12"/>
        <v>191</v>
      </c>
      <c r="C239" s="267"/>
      <c r="D239" s="292" t="s">
        <v>366</v>
      </c>
      <c r="E239" s="293">
        <v>90000</v>
      </c>
      <c r="F239" s="293"/>
      <c r="G239" s="293"/>
      <c r="H239" s="294"/>
      <c r="I239" s="293"/>
      <c r="J239" s="295"/>
      <c r="K239" s="296"/>
      <c r="L239" s="297">
        <f>IF('Journal prep'!J56=0,0,'Journal prep'!J56)</f>
        <v>0</v>
      </c>
      <c r="M239" s="298">
        <f t="shared" si="15"/>
        <v>0</v>
      </c>
      <c r="N239" s="299" t="str">
        <f>CONCATENATE("IMPREST: VAT on Imprest ",$N$34," ",TEXT(Cash!$H$2,"dd-mmm-yy")," to ",TEXT(Cash!$J$2,"dd-mmm-yy")," ", Cash!D56)</f>
        <v xml:space="preserve">IMPREST: VAT on Imprest CAMHS Phoenix School 00-Jan-00 to 00-Jan-00 </v>
      </c>
      <c r="O239" s="281"/>
      <c r="P239" s="72"/>
      <c r="Q239" s="337" t="s">
        <v>364</v>
      </c>
      <c r="R239" s="72"/>
      <c r="S239" s="344" t="str">
        <f>'Journal prep'!F56</f>
        <v xml:space="preserve"> </v>
      </c>
      <c r="T239" s="341" t="s">
        <v>363</v>
      </c>
      <c r="U239" s="299" t="str">
        <f>'Journal prep'!H56</f>
        <v xml:space="preserve"> </v>
      </c>
      <c r="V239" s="72"/>
      <c r="W239" s="72"/>
      <c r="X239" s="72"/>
      <c r="Y239" s="72"/>
      <c r="Z239" s="72"/>
      <c r="AA239" s="72"/>
      <c r="AB239" s="72"/>
      <c r="AC239" s="72"/>
      <c r="AD239" s="72"/>
      <c r="AE239" s="72"/>
      <c r="AF239" s="72"/>
      <c r="AG239" s="72"/>
      <c r="AH239" s="72"/>
      <c r="AI239" s="72"/>
      <c r="AJ239" s="72"/>
    </row>
    <row r="240" spans="1:36" ht="15" customHeight="1" x14ac:dyDescent="0.25">
      <c r="A240" t="str">
        <f t="shared" si="11"/>
        <v/>
      </c>
      <c r="B240">
        <f t="shared" si="12"/>
        <v>192</v>
      </c>
      <c r="C240" s="267"/>
      <c r="D240" s="292" t="s">
        <v>366</v>
      </c>
      <c r="E240" s="293">
        <v>90000</v>
      </c>
      <c r="F240" s="293"/>
      <c r="G240" s="293"/>
      <c r="H240" s="294"/>
      <c r="I240" s="293"/>
      <c r="J240" s="295"/>
      <c r="K240" s="296"/>
      <c r="L240" s="297">
        <f>IF('Journal prep'!J57=0,0,'Journal prep'!J57)</f>
        <v>0</v>
      </c>
      <c r="M240" s="298">
        <f t="shared" si="15"/>
        <v>0</v>
      </c>
      <c r="N240" s="299" t="str">
        <f>CONCATENATE("IMPREST: VAT on Imprest ",$N$34," ",TEXT(Cash!$H$2,"dd-mmm-yy")," to ",TEXT(Cash!$J$2,"dd-mmm-yy")," ", Cash!D57)</f>
        <v xml:space="preserve">IMPREST: VAT on Imprest CAMHS Phoenix School 00-Jan-00 to 00-Jan-00 </v>
      </c>
      <c r="O240" s="281"/>
      <c r="P240" s="72"/>
      <c r="Q240" s="337" t="s">
        <v>364</v>
      </c>
      <c r="R240" s="72"/>
      <c r="S240" s="344" t="str">
        <f>'Journal prep'!F57</f>
        <v xml:space="preserve"> </v>
      </c>
      <c r="T240" s="341" t="s">
        <v>363</v>
      </c>
      <c r="U240" s="299" t="str">
        <f>'Journal prep'!H57</f>
        <v xml:space="preserve"> </v>
      </c>
      <c r="V240" s="72"/>
      <c r="W240" s="72"/>
      <c r="X240" s="72"/>
      <c r="Y240" s="72"/>
      <c r="Z240" s="72"/>
      <c r="AA240" s="72"/>
      <c r="AB240" s="72"/>
      <c r="AC240" s="72"/>
      <c r="AD240" s="72"/>
      <c r="AE240" s="72"/>
      <c r="AF240" s="72"/>
      <c r="AG240" s="72"/>
      <c r="AH240" s="72"/>
      <c r="AI240" s="72"/>
      <c r="AJ240" s="72"/>
    </row>
    <row r="241" spans="1:36" ht="15" customHeight="1" x14ac:dyDescent="0.25">
      <c r="A241" t="str">
        <f t="shared" si="11"/>
        <v/>
      </c>
      <c r="B241">
        <f t="shared" si="12"/>
        <v>193</v>
      </c>
      <c r="C241" s="267"/>
      <c r="D241" s="292" t="s">
        <v>366</v>
      </c>
      <c r="E241" s="293">
        <v>90000</v>
      </c>
      <c r="F241" s="293"/>
      <c r="G241" s="293"/>
      <c r="H241" s="294"/>
      <c r="I241" s="293"/>
      <c r="J241" s="295"/>
      <c r="K241" s="296"/>
      <c r="L241" s="297">
        <f>IF('Journal prep'!J58=0,0,'Journal prep'!J58)</f>
        <v>0</v>
      </c>
      <c r="M241" s="298">
        <f t="shared" si="15"/>
        <v>0</v>
      </c>
      <c r="N241" s="299" t="str">
        <f>CONCATENATE("IMPREST: VAT on Imprest ",$N$34," ",TEXT(Cash!$H$2,"dd-mmm-yy")," to ",TEXT(Cash!$J$2,"dd-mmm-yy")," ", Cash!D58)</f>
        <v xml:space="preserve">IMPREST: VAT on Imprest CAMHS Phoenix School 00-Jan-00 to 00-Jan-00 </v>
      </c>
      <c r="O241" s="281"/>
      <c r="P241" s="72"/>
      <c r="Q241" s="337" t="s">
        <v>364</v>
      </c>
      <c r="R241" s="72"/>
      <c r="S241" s="344" t="str">
        <f>'Journal prep'!F58</f>
        <v xml:space="preserve"> </v>
      </c>
      <c r="T241" s="341" t="s">
        <v>363</v>
      </c>
      <c r="U241" s="299" t="str">
        <f>'Journal prep'!H58</f>
        <v xml:space="preserve"> </v>
      </c>
      <c r="V241" s="72"/>
      <c r="W241" s="72"/>
      <c r="X241" s="72"/>
      <c r="Y241" s="72"/>
      <c r="Z241" s="72"/>
      <c r="AA241" s="72"/>
      <c r="AB241" s="72"/>
      <c r="AC241" s="72"/>
      <c r="AD241" s="72"/>
      <c r="AE241" s="72"/>
      <c r="AF241" s="72"/>
      <c r="AG241" s="72"/>
      <c r="AH241" s="72"/>
      <c r="AI241" s="72"/>
      <c r="AJ241" s="72"/>
    </row>
    <row r="242" spans="1:36" ht="15" customHeight="1" x14ac:dyDescent="0.25">
      <c r="A242" t="str">
        <f t="shared" si="11"/>
        <v/>
      </c>
      <c r="B242">
        <f t="shared" ref="B242:B305" si="16">B241+1</f>
        <v>194</v>
      </c>
      <c r="C242" s="267"/>
      <c r="D242" s="292" t="s">
        <v>366</v>
      </c>
      <c r="E242" s="293">
        <v>90000</v>
      </c>
      <c r="F242" s="293"/>
      <c r="G242" s="293"/>
      <c r="H242" s="294"/>
      <c r="I242" s="293"/>
      <c r="J242" s="295"/>
      <c r="K242" s="296"/>
      <c r="L242" s="297">
        <f>IF('Journal prep'!J59=0,0,'Journal prep'!J59)</f>
        <v>0</v>
      </c>
      <c r="M242" s="298">
        <f t="shared" si="15"/>
        <v>0</v>
      </c>
      <c r="N242" s="299" t="str">
        <f>CONCATENATE("IMPREST: VAT on Imprest ",$N$34," ",TEXT(Cash!$H$2,"dd-mmm-yy")," to ",TEXT(Cash!$J$2,"dd-mmm-yy")," ", Cash!D59)</f>
        <v xml:space="preserve">IMPREST: VAT on Imprest CAMHS Phoenix School 00-Jan-00 to 00-Jan-00 </v>
      </c>
      <c r="O242" s="281"/>
      <c r="P242" s="72"/>
      <c r="Q242" s="337" t="s">
        <v>364</v>
      </c>
      <c r="R242" s="72"/>
      <c r="S242" s="344" t="str">
        <f>'Journal prep'!F59</f>
        <v xml:space="preserve"> </v>
      </c>
      <c r="T242" s="341" t="s">
        <v>363</v>
      </c>
      <c r="U242" s="299" t="str">
        <f>'Journal prep'!H59</f>
        <v xml:space="preserve"> </v>
      </c>
      <c r="V242" s="72"/>
      <c r="W242" s="72"/>
      <c r="X242" s="72"/>
      <c r="Y242" s="72"/>
      <c r="Z242" s="72"/>
      <c r="AA242" s="72"/>
      <c r="AB242" s="72"/>
      <c r="AC242" s="72"/>
      <c r="AD242" s="72"/>
      <c r="AE242" s="72"/>
      <c r="AF242" s="72"/>
      <c r="AG242" s="72"/>
      <c r="AH242" s="72"/>
      <c r="AI242" s="72"/>
      <c r="AJ242" s="72"/>
    </row>
    <row r="243" spans="1:36" ht="15" customHeight="1" x14ac:dyDescent="0.25">
      <c r="A243" t="str">
        <f t="shared" ref="A243:A307" si="17">IF(TRIM(D243)="","",IF(L243=0,"","update_data,visible"))</f>
        <v/>
      </c>
      <c r="B243">
        <f t="shared" si="16"/>
        <v>195</v>
      </c>
      <c r="C243" s="267"/>
      <c r="D243" s="292" t="s">
        <v>366</v>
      </c>
      <c r="E243" s="293">
        <v>90000</v>
      </c>
      <c r="F243" s="293"/>
      <c r="G243" s="293"/>
      <c r="H243" s="294"/>
      <c r="I243" s="293"/>
      <c r="J243" s="295"/>
      <c r="K243" s="296"/>
      <c r="L243" s="297">
        <f>IF('Journal prep'!J60=0,0,'Journal prep'!J60)</f>
        <v>0</v>
      </c>
      <c r="M243" s="298">
        <f t="shared" si="15"/>
        <v>0</v>
      </c>
      <c r="N243" s="299" t="str">
        <f>CONCATENATE("IMPREST: VAT on Imprest ",$N$34," ",TEXT(Cash!$H$2,"dd-mmm-yy")," to ",TEXT(Cash!$J$2,"dd-mmm-yy")," ", Cash!D60)</f>
        <v xml:space="preserve">IMPREST: VAT on Imprest CAMHS Phoenix School 00-Jan-00 to 00-Jan-00 </v>
      </c>
      <c r="O243" s="281"/>
      <c r="P243" s="72"/>
      <c r="Q243" s="337" t="s">
        <v>364</v>
      </c>
      <c r="R243" s="72"/>
      <c r="S243" s="344" t="str">
        <f>'Journal prep'!F60</f>
        <v xml:space="preserve"> </v>
      </c>
      <c r="T243" s="341" t="s">
        <v>363</v>
      </c>
      <c r="U243" s="299" t="str">
        <f>'Journal prep'!H60</f>
        <v xml:space="preserve"> </v>
      </c>
      <c r="V243" s="72"/>
      <c r="W243" s="72"/>
      <c r="X243" s="72"/>
      <c r="Y243" s="72"/>
      <c r="Z243" s="72"/>
      <c r="AA243" s="72"/>
      <c r="AB243" s="72"/>
      <c r="AC243" s="72"/>
      <c r="AD243" s="72"/>
      <c r="AE243" s="72"/>
      <c r="AF243" s="72"/>
      <c r="AG243" s="72"/>
      <c r="AH243" s="72"/>
      <c r="AI243" s="72"/>
      <c r="AJ243" s="72"/>
    </row>
    <row r="244" spans="1:36" ht="15" customHeight="1" x14ac:dyDescent="0.25">
      <c r="A244" t="str">
        <f t="shared" si="17"/>
        <v/>
      </c>
      <c r="B244">
        <f t="shared" si="16"/>
        <v>196</v>
      </c>
      <c r="C244" s="267"/>
      <c r="D244" s="292" t="s">
        <v>366</v>
      </c>
      <c r="E244" s="293">
        <v>90000</v>
      </c>
      <c r="F244" s="293"/>
      <c r="G244" s="293"/>
      <c r="H244" s="294"/>
      <c r="I244" s="293"/>
      <c r="J244" s="295"/>
      <c r="K244" s="296"/>
      <c r="L244" s="297">
        <f>IF('Journal prep'!J61=0,0,'Journal prep'!J61)</f>
        <v>0</v>
      </c>
      <c r="M244" s="298">
        <f t="shared" si="15"/>
        <v>0</v>
      </c>
      <c r="N244" s="299" t="str">
        <f>CONCATENATE("IMPREST: VAT on Imprest ",$N$34," ",TEXT(Cash!$H$2,"dd-mmm-yy")," to ",TEXT(Cash!$J$2,"dd-mmm-yy")," ", Cash!D61)</f>
        <v xml:space="preserve">IMPREST: VAT on Imprest CAMHS Phoenix School 00-Jan-00 to 00-Jan-00 </v>
      </c>
      <c r="O244" s="281"/>
      <c r="P244" s="72"/>
      <c r="Q244" s="337" t="s">
        <v>364</v>
      </c>
      <c r="R244" s="72"/>
      <c r="S244" s="344" t="str">
        <f>'Journal prep'!F61</f>
        <v xml:space="preserve"> </v>
      </c>
      <c r="T244" s="341" t="s">
        <v>363</v>
      </c>
      <c r="U244" s="299" t="str">
        <f>'Journal prep'!H61</f>
        <v xml:space="preserve"> </v>
      </c>
      <c r="V244" s="72"/>
      <c r="W244" s="72"/>
      <c r="X244" s="72"/>
      <c r="Y244" s="72"/>
      <c r="Z244" s="72"/>
      <c r="AA244" s="72"/>
      <c r="AB244" s="72"/>
      <c r="AC244" s="72"/>
      <c r="AD244" s="72"/>
      <c r="AE244" s="72"/>
      <c r="AF244" s="72"/>
      <c r="AG244" s="72"/>
      <c r="AH244" s="72"/>
      <c r="AI244" s="72"/>
      <c r="AJ244" s="72"/>
    </row>
    <row r="245" spans="1:36" ht="15" customHeight="1" x14ac:dyDescent="0.25">
      <c r="A245" t="str">
        <f t="shared" si="17"/>
        <v/>
      </c>
      <c r="B245">
        <f t="shared" si="16"/>
        <v>197</v>
      </c>
      <c r="C245" s="267"/>
      <c r="D245" s="292" t="s">
        <v>366</v>
      </c>
      <c r="E245" s="293">
        <v>90000</v>
      </c>
      <c r="F245" s="293"/>
      <c r="G245" s="293"/>
      <c r="H245" s="294"/>
      <c r="I245" s="293"/>
      <c r="J245" s="295"/>
      <c r="K245" s="296"/>
      <c r="L245" s="297">
        <f>IF('Journal prep'!J62=0,0,'Journal prep'!J62)</f>
        <v>0</v>
      </c>
      <c r="M245" s="298">
        <f t="shared" si="15"/>
        <v>0</v>
      </c>
      <c r="N245" s="299" t="str">
        <f>CONCATENATE("IMPREST: VAT on Imprest ",$N$34," ",TEXT(Cash!$H$2,"dd-mmm-yy")," to ",TEXT(Cash!$J$2,"dd-mmm-yy")," ", Cash!D62)</f>
        <v xml:space="preserve">IMPREST: VAT on Imprest CAMHS Phoenix School 00-Jan-00 to 00-Jan-00 </v>
      </c>
      <c r="O245" s="281"/>
      <c r="P245" s="72"/>
      <c r="Q245" s="337" t="s">
        <v>364</v>
      </c>
      <c r="R245" s="72"/>
      <c r="S245" s="344" t="str">
        <f>'Journal prep'!F62</f>
        <v xml:space="preserve"> </v>
      </c>
      <c r="T245" s="341" t="s">
        <v>363</v>
      </c>
      <c r="U245" s="299" t="str">
        <f>'Journal prep'!H62</f>
        <v xml:space="preserve"> </v>
      </c>
      <c r="V245" s="72"/>
      <c r="W245" s="72"/>
      <c r="X245" s="72"/>
      <c r="Y245" s="72"/>
      <c r="Z245" s="72"/>
      <c r="AA245" s="72"/>
      <c r="AB245" s="72"/>
      <c r="AC245" s="72"/>
      <c r="AD245" s="72"/>
      <c r="AE245" s="72"/>
      <c r="AF245" s="72"/>
      <c r="AG245" s="72"/>
      <c r="AH245" s="72"/>
      <c r="AI245" s="72"/>
      <c r="AJ245" s="72"/>
    </row>
    <row r="246" spans="1:36" ht="15" customHeight="1" x14ac:dyDescent="0.25">
      <c r="A246" t="str">
        <f t="shared" si="17"/>
        <v/>
      </c>
      <c r="B246">
        <f t="shared" si="16"/>
        <v>198</v>
      </c>
      <c r="C246" s="267"/>
      <c r="D246" s="292" t="s">
        <v>366</v>
      </c>
      <c r="E246" s="293">
        <v>90000</v>
      </c>
      <c r="F246" s="293"/>
      <c r="G246" s="293"/>
      <c r="H246" s="294"/>
      <c r="I246" s="293"/>
      <c r="J246" s="295"/>
      <c r="K246" s="296"/>
      <c r="L246" s="297">
        <f>IF('Journal prep'!J63=0,0,'Journal prep'!J63)</f>
        <v>0</v>
      </c>
      <c r="M246" s="298">
        <f t="shared" si="15"/>
        <v>0</v>
      </c>
      <c r="N246" s="299" t="str">
        <f>CONCATENATE("IMPREST: VAT on Imprest ",$N$34," ",TEXT(Cash!$H$2,"dd-mmm-yy")," to ",TEXT(Cash!$J$2,"dd-mmm-yy")," ", Cash!D63)</f>
        <v xml:space="preserve">IMPREST: VAT on Imprest CAMHS Phoenix School 00-Jan-00 to 00-Jan-00 </v>
      </c>
      <c r="O246" s="281"/>
      <c r="P246" s="72"/>
      <c r="Q246" s="337" t="s">
        <v>364</v>
      </c>
      <c r="R246" s="72"/>
      <c r="S246" s="344" t="str">
        <f>'Journal prep'!F63</f>
        <v xml:space="preserve"> </v>
      </c>
      <c r="T246" s="341" t="s">
        <v>363</v>
      </c>
      <c r="U246" s="299" t="str">
        <f>'Journal prep'!H63</f>
        <v xml:space="preserve"> </v>
      </c>
      <c r="V246" s="72"/>
      <c r="W246" s="72"/>
      <c r="X246" s="72"/>
      <c r="Y246" s="72"/>
      <c r="Z246" s="72"/>
      <c r="AA246" s="72"/>
      <c r="AB246" s="72"/>
      <c r="AC246" s="72"/>
      <c r="AD246" s="72"/>
      <c r="AE246" s="72"/>
      <c r="AF246" s="72"/>
      <c r="AG246" s="72"/>
      <c r="AH246" s="72"/>
      <c r="AI246" s="72"/>
      <c r="AJ246" s="72"/>
    </row>
    <row r="247" spans="1:36" ht="15" customHeight="1" x14ac:dyDescent="0.25">
      <c r="A247" t="str">
        <f t="shared" si="17"/>
        <v/>
      </c>
      <c r="B247">
        <f t="shared" si="16"/>
        <v>199</v>
      </c>
      <c r="C247" s="267"/>
      <c r="D247" s="292" t="s">
        <v>366</v>
      </c>
      <c r="E247" s="293">
        <v>90000</v>
      </c>
      <c r="F247" s="293"/>
      <c r="G247" s="293"/>
      <c r="H247" s="294"/>
      <c r="I247" s="293"/>
      <c r="J247" s="295"/>
      <c r="K247" s="296"/>
      <c r="L247" s="297">
        <f>IF('Journal prep'!J64=0,0,'Journal prep'!J64)</f>
        <v>0</v>
      </c>
      <c r="M247" s="298">
        <f t="shared" si="15"/>
        <v>0</v>
      </c>
      <c r="N247" s="299" t="str">
        <f>CONCATENATE("IMPREST: VAT on Imprest ",$N$34," ",TEXT(Cash!$H$2,"dd-mmm-yy")," to ",TEXT(Cash!$J$2,"dd-mmm-yy")," ", Cash!D64)</f>
        <v xml:space="preserve">IMPREST: VAT on Imprest CAMHS Phoenix School 00-Jan-00 to 00-Jan-00 </v>
      </c>
      <c r="O247" s="281"/>
      <c r="P247" s="72"/>
      <c r="Q247" s="337" t="s">
        <v>364</v>
      </c>
      <c r="R247" s="72"/>
      <c r="S247" s="344" t="str">
        <f>'Journal prep'!F64</f>
        <v xml:space="preserve"> </v>
      </c>
      <c r="T247" s="341" t="s">
        <v>363</v>
      </c>
      <c r="U247" s="299" t="str">
        <f>'Journal prep'!H64</f>
        <v xml:space="preserve"> </v>
      </c>
      <c r="V247" s="72"/>
      <c r="W247" s="72"/>
      <c r="X247" s="72"/>
      <c r="Y247" s="72"/>
      <c r="Z247" s="72"/>
      <c r="AA247" s="72"/>
      <c r="AB247" s="72"/>
      <c r="AC247" s="72"/>
      <c r="AD247" s="72"/>
      <c r="AE247" s="72"/>
      <c r="AF247" s="72"/>
      <c r="AG247" s="72"/>
      <c r="AH247" s="72"/>
      <c r="AI247" s="72"/>
      <c r="AJ247" s="72"/>
    </row>
    <row r="248" spans="1:36" ht="15" customHeight="1" x14ac:dyDescent="0.25">
      <c r="A248" t="str">
        <f t="shared" si="17"/>
        <v/>
      </c>
      <c r="B248">
        <f t="shared" si="16"/>
        <v>200</v>
      </c>
      <c r="C248" s="267"/>
      <c r="D248" s="292" t="s">
        <v>366</v>
      </c>
      <c r="E248" s="293">
        <v>90000</v>
      </c>
      <c r="F248" s="293"/>
      <c r="G248" s="293"/>
      <c r="H248" s="294"/>
      <c r="I248" s="293"/>
      <c r="J248" s="295"/>
      <c r="K248" s="296"/>
      <c r="L248" s="297">
        <f>IF('Journal prep'!J65=0,0,'Journal prep'!J65)</f>
        <v>0</v>
      </c>
      <c r="M248" s="298">
        <f t="shared" si="15"/>
        <v>0</v>
      </c>
      <c r="N248" s="299" t="str">
        <f>CONCATENATE("IMPREST: VAT on Imprest ",$N$34," ",TEXT(Cash!$H$2,"dd-mmm-yy")," to ",TEXT(Cash!$J$2,"dd-mmm-yy")," ", Cash!D65)</f>
        <v xml:space="preserve">IMPREST: VAT on Imprest CAMHS Phoenix School 00-Jan-00 to 00-Jan-00 </v>
      </c>
      <c r="O248" s="281"/>
      <c r="P248" s="72"/>
      <c r="Q248" s="337" t="s">
        <v>364</v>
      </c>
      <c r="R248" s="72"/>
      <c r="S248" s="344" t="str">
        <f>'Journal prep'!F65</f>
        <v xml:space="preserve"> </v>
      </c>
      <c r="T248" s="341" t="s">
        <v>363</v>
      </c>
      <c r="U248" s="299" t="str">
        <f>'Journal prep'!H65</f>
        <v xml:space="preserve"> </v>
      </c>
      <c r="V248" s="72"/>
      <c r="W248" s="72"/>
      <c r="X248" s="72"/>
      <c r="Y248" s="72"/>
      <c r="Z248" s="72"/>
      <c r="AA248" s="72"/>
      <c r="AB248" s="72"/>
      <c r="AC248" s="72"/>
      <c r="AD248" s="72"/>
      <c r="AE248" s="72"/>
      <c r="AF248" s="72"/>
      <c r="AG248" s="72"/>
      <c r="AH248" s="72"/>
      <c r="AI248" s="72"/>
      <c r="AJ248" s="72"/>
    </row>
    <row r="249" spans="1:36" ht="15" customHeight="1" x14ac:dyDescent="0.25">
      <c r="A249" t="str">
        <f t="shared" si="17"/>
        <v/>
      </c>
      <c r="B249">
        <f t="shared" si="16"/>
        <v>201</v>
      </c>
      <c r="C249" s="267"/>
      <c r="D249" s="292" t="s">
        <v>366</v>
      </c>
      <c r="E249" s="293">
        <v>90000</v>
      </c>
      <c r="F249" s="293"/>
      <c r="G249" s="293"/>
      <c r="H249" s="294"/>
      <c r="I249" s="293"/>
      <c r="J249" s="295"/>
      <c r="K249" s="296"/>
      <c r="L249" s="297">
        <f>IF('Journal prep'!J66=0,0,'Journal prep'!J66)</f>
        <v>0</v>
      </c>
      <c r="M249" s="298">
        <f t="shared" si="15"/>
        <v>0</v>
      </c>
      <c r="N249" s="299" t="str">
        <f>CONCATENATE("IMPREST: VAT on Imprest ",$N$34," ",TEXT(Cash!$H$2,"dd-mmm-yy")," to ",TEXT(Cash!$J$2,"dd-mmm-yy")," ", Cash!D66)</f>
        <v xml:space="preserve">IMPREST: VAT on Imprest CAMHS Phoenix School 00-Jan-00 to 00-Jan-00 </v>
      </c>
      <c r="O249" s="281"/>
      <c r="P249" s="72"/>
      <c r="Q249" s="337" t="s">
        <v>364</v>
      </c>
      <c r="R249" s="72"/>
      <c r="S249" s="344" t="str">
        <f>'Journal prep'!F66</f>
        <v xml:space="preserve"> </v>
      </c>
      <c r="T249" s="341" t="s">
        <v>363</v>
      </c>
      <c r="U249" s="299" t="str">
        <f>'Journal prep'!H66</f>
        <v xml:space="preserve"> </v>
      </c>
      <c r="V249" s="72"/>
      <c r="W249" s="72"/>
      <c r="X249" s="72"/>
      <c r="Y249" s="72"/>
      <c r="Z249" s="72"/>
      <c r="AA249" s="72"/>
      <c r="AB249" s="72"/>
      <c r="AC249" s="72"/>
      <c r="AD249" s="72"/>
      <c r="AE249" s="72"/>
      <c r="AF249" s="72"/>
      <c r="AG249" s="72"/>
      <c r="AH249" s="72"/>
      <c r="AI249" s="72"/>
      <c r="AJ249" s="72"/>
    </row>
    <row r="250" spans="1:36" ht="15" customHeight="1" x14ac:dyDescent="0.25">
      <c r="A250" t="str">
        <f t="shared" si="17"/>
        <v/>
      </c>
      <c r="B250">
        <f t="shared" si="16"/>
        <v>202</v>
      </c>
      <c r="C250" s="267"/>
      <c r="D250" s="292" t="s">
        <v>366</v>
      </c>
      <c r="E250" s="293">
        <v>90000</v>
      </c>
      <c r="F250" s="293"/>
      <c r="G250" s="293"/>
      <c r="H250" s="294"/>
      <c r="I250" s="293"/>
      <c r="J250" s="295"/>
      <c r="K250" s="296"/>
      <c r="L250" s="297">
        <f>IF('Journal prep'!J67=0,0,'Journal prep'!J67)</f>
        <v>0</v>
      </c>
      <c r="M250" s="298">
        <f t="shared" si="15"/>
        <v>0</v>
      </c>
      <c r="N250" s="299" t="str">
        <f>CONCATENATE("IMPREST: VAT on Imprest ",$N$34," ",TEXT(Cash!$H$2,"dd-mmm-yy")," to ",TEXT(Cash!$J$2,"dd-mmm-yy")," ", Cash!D67)</f>
        <v xml:space="preserve">IMPREST: VAT on Imprest CAMHS Phoenix School 00-Jan-00 to 00-Jan-00 </v>
      </c>
      <c r="O250" s="281"/>
      <c r="P250" s="72"/>
      <c r="Q250" s="337" t="s">
        <v>364</v>
      </c>
      <c r="R250" s="72"/>
      <c r="S250" s="344" t="str">
        <f>'Journal prep'!F67</f>
        <v xml:space="preserve"> </v>
      </c>
      <c r="T250" s="341" t="s">
        <v>363</v>
      </c>
      <c r="U250" s="299" t="str">
        <f>'Journal prep'!H67</f>
        <v xml:space="preserve"> </v>
      </c>
      <c r="V250" s="72"/>
      <c r="W250" s="72"/>
      <c r="X250" s="72"/>
      <c r="Y250" s="72"/>
      <c r="Z250" s="72"/>
      <c r="AA250" s="72"/>
      <c r="AB250" s="72"/>
      <c r="AC250" s="72"/>
      <c r="AD250" s="72"/>
      <c r="AE250" s="72"/>
      <c r="AF250" s="72"/>
      <c r="AG250" s="72"/>
      <c r="AH250" s="72"/>
      <c r="AI250" s="72"/>
      <c r="AJ250" s="72"/>
    </row>
    <row r="251" spans="1:36" ht="15" customHeight="1" x14ac:dyDescent="0.25">
      <c r="A251" t="str">
        <f t="shared" si="17"/>
        <v/>
      </c>
      <c r="B251">
        <f t="shared" si="16"/>
        <v>203</v>
      </c>
      <c r="C251" s="267"/>
      <c r="D251" s="292" t="s">
        <v>366</v>
      </c>
      <c r="E251" s="293">
        <v>90000</v>
      </c>
      <c r="F251" s="293"/>
      <c r="G251" s="293"/>
      <c r="H251" s="294"/>
      <c r="I251" s="293"/>
      <c r="J251" s="295"/>
      <c r="K251" s="296"/>
      <c r="L251" s="297">
        <f>IF('Journal prep'!J68=0,0,'Journal prep'!J68)</f>
        <v>0</v>
      </c>
      <c r="M251" s="298">
        <f t="shared" si="15"/>
        <v>0</v>
      </c>
      <c r="N251" s="299" t="str">
        <f>CONCATENATE("IMPREST: VAT on Imprest ",$N$34," ",TEXT(Cash!$H$2,"dd-mmm-yy")," to ",TEXT(Cash!$J$2,"dd-mmm-yy")," ", Cash!D68)</f>
        <v xml:space="preserve">IMPREST: VAT on Imprest CAMHS Phoenix School 00-Jan-00 to 00-Jan-00 </v>
      </c>
      <c r="O251" s="281"/>
      <c r="P251" s="72"/>
      <c r="Q251" s="337" t="s">
        <v>364</v>
      </c>
      <c r="R251" s="72"/>
      <c r="S251" s="344" t="str">
        <f>'Journal prep'!F68</f>
        <v xml:space="preserve"> </v>
      </c>
      <c r="T251" s="341" t="s">
        <v>363</v>
      </c>
      <c r="U251" s="299" t="str">
        <f>'Journal prep'!H68</f>
        <v xml:space="preserve"> </v>
      </c>
      <c r="V251" s="72"/>
      <c r="W251" s="72"/>
      <c r="X251" s="72"/>
      <c r="Y251" s="72"/>
      <c r="Z251" s="72"/>
      <c r="AA251" s="72"/>
      <c r="AB251" s="72"/>
      <c r="AC251" s="72"/>
      <c r="AD251" s="72"/>
      <c r="AE251" s="72"/>
      <c r="AF251" s="72"/>
      <c r="AG251" s="72"/>
      <c r="AH251" s="72"/>
      <c r="AI251" s="72"/>
      <c r="AJ251" s="72"/>
    </row>
    <row r="252" spans="1:36" ht="15" customHeight="1" x14ac:dyDescent="0.25">
      <c r="A252" t="str">
        <f t="shared" si="17"/>
        <v/>
      </c>
      <c r="B252">
        <f t="shared" si="16"/>
        <v>204</v>
      </c>
      <c r="C252" s="267"/>
      <c r="D252" s="292" t="s">
        <v>366</v>
      </c>
      <c r="E252" s="293">
        <v>90000</v>
      </c>
      <c r="F252" s="293"/>
      <c r="G252" s="293"/>
      <c r="H252" s="294"/>
      <c r="I252" s="293"/>
      <c r="J252" s="295"/>
      <c r="K252" s="296"/>
      <c r="L252" s="297">
        <f>IF('Journal prep'!J69=0,0,'Journal prep'!J69)</f>
        <v>0</v>
      </c>
      <c r="M252" s="298">
        <f t="shared" si="15"/>
        <v>0</v>
      </c>
      <c r="N252" s="299" t="str">
        <f>CONCATENATE("IMPREST: VAT on Imprest ",$N$34," ",TEXT(Cash!$H$2,"dd-mmm-yy")," to ",TEXT(Cash!$J$2,"dd-mmm-yy")," ", Cash!D69)</f>
        <v xml:space="preserve">IMPREST: VAT on Imprest CAMHS Phoenix School 00-Jan-00 to 00-Jan-00 </v>
      </c>
      <c r="O252" s="281"/>
      <c r="P252" s="72"/>
      <c r="Q252" s="337" t="s">
        <v>364</v>
      </c>
      <c r="R252" s="72"/>
      <c r="S252" s="344" t="str">
        <f>'Journal prep'!F69</f>
        <v xml:space="preserve"> </v>
      </c>
      <c r="T252" s="341" t="s">
        <v>363</v>
      </c>
      <c r="U252" s="299" t="str">
        <f>'Journal prep'!H69</f>
        <v xml:space="preserve"> </v>
      </c>
      <c r="V252" s="72"/>
      <c r="W252" s="72"/>
      <c r="X252" s="72"/>
      <c r="Y252" s="72"/>
      <c r="Z252" s="72"/>
      <c r="AA252" s="72"/>
      <c r="AB252" s="72"/>
      <c r="AC252" s="72"/>
      <c r="AD252" s="72"/>
      <c r="AE252" s="72"/>
      <c r="AF252" s="72"/>
      <c r="AG252" s="72"/>
      <c r="AH252" s="72"/>
      <c r="AI252" s="72"/>
      <c r="AJ252" s="72"/>
    </row>
    <row r="253" spans="1:36" ht="15" customHeight="1" x14ac:dyDescent="0.25">
      <c r="A253" t="str">
        <f t="shared" si="17"/>
        <v/>
      </c>
      <c r="B253">
        <f t="shared" si="16"/>
        <v>205</v>
      </c>
      <c r="C253" s="267"/>
      <c r="D253" s="292" t="s">
        <v>366</v>
      </c>
      <c r="E253" s="293">
        <v>90000</v>
      </c>
      <c r="F253" s="293"/>
      <c r="G253" s="293"/>
      <c r="H253" s="294"/>
      <c r="I253" s="293"/>
      <c r="J253" s="295"/>
      <c r="K253" s="296"/>
      <c r="L253" s="297">
        <f>IF('Journal prep'!J70=0,0,'Journal prep'!J70)</f>
        <v>0</v>
      </c>
      <c r="M253" s="298">
        <f t="shared" si="15"/>
        <v>0</v>
      </c>
      <c r="N253" s="299" t="str">
        <f>CONCATENATE("IMPREST: VAT on Imprest ",$N$34," ",TEXT(Cash!$H$2,"dd-mmm-yy")," to ",TEXT(Cash!$J$2,"dd-mmm-yy")," ", Cash!D70)</f>
        <v xml:space="preserve">IMPREST: VAT on Imprest CAMHS Phoenix School 00-Jan-00 to 00-Jan-00 </v>
      </c>
      <c r="O253" s="281"/>
      <c r="P253" s="72"/>
      <c r="Q253" s="337" t="s">
        <v>364</v>
      </c>
      <c r="R253" s="72"/>
      <c r="S253" s="344" t="str">
        <f>'Journal prep'!F70</f>
        <v xml:space="preserve"> </v>
      </c>
      <c r="T253" s="341" t="s">
        <v>363</v>
      </c>
      <c r="U253" s="299" t="str">
        <f>'Journal prep'!H70</f>
        <v xml:space="preserve"> </v>
      </c>
      <c r="V253" s="72"/>
      <c r="W253" s="72"/>
      <c r="X253" s="72"/>
      <c r="Y253" s="72"/>
      <c r="Z253" s="72"/>
      <c r="AA253" s="72"/>
      <c r="AB253" s="72"/>
      <c r="AC253" s="72"/>
      <c r="AD253" s="72"/>
      <c r="AE253" s="72"/>
      <c r="AF253" s="72"/>
      <c r="AG253" s="72"/>
      <c r="AH253" s="72"/>
      <c r="AI253" s="72"/>
      <c r="AJ253" s="72"/>
    </row>
    <row r="254" spans="1:36" ht="15" customHeight="1" x14ac:dyDescent="0.25">
      <c r="A254" t="str">
        <f t="shared" si="17"/>
        <v/>
      </c>
      <c r="B254">
        <f t="shared" si="16"/>
        <v>206</v>
      </c>
      <c r="C254" s="267"/>
      <c r="D254" s="292" t="s">
        <v>366</v>
      </c>
      <c r="E254" s="293">
        <v>90000</v>
      </c>
      <c r="F254" s="293"/>
      <c r="G254" s="293"/>
      <c r="H254" s="294"/>
      <c r="I254" s="293"/>
      <c r="J254" s="295"/>
      <c r="K254" s="296"/>
      <c r="L254" s="297">
        <f>IF('Journal prep'!J71=0,0,'Journal prep'!J71)</f>
        <v>0</v>
      </c>
      <c r="M254" s="298">
        <f t="shared" ref="M254:M288" si="18">ROUND(L254,2)</f>
        <v>0</v>
      </c>
      <c r="N254" s="299" t="str">
        <f>CONCATENATE("IMPREST: VAT on Imprest ",$N$34," ",TEXT(Cash!$H$2,"dd-mmm-yy")," to ",TEXT(Cash!$J$2,"dd-mmm-yy")," ", Cash!D71)</f>
        <v xml:space="preserve">IMPREST: VAT on Imprest CAMHS Phoenix School 00-Jan-00 to 00-Jan-00 </v>
      </c>
      <c r="O254" s="281"/>
      <c r="P254" s="72"/>
      <c r="Q254" s="337" t="s">
        <v>364</v>
      </c>
      <c r="R254" s="72"/>
      <c r="S254" s="344" t="str">
        <f>'Journal prep'!F71</f>
        <v xml:space="preserve"> </v>
      </c>
      <c r="T254" s="341" t="s">
        <v>363</v>
      </c>
      <c r="U254" s="299" t="str">
        <f>'Journal prep'!H71</f>
        <v xml:space="preserve"> </v>
      </c>
      <c r="V254" s="72"/>
      <c r="W254" s="72"/>
      <c r="X254" s="72"/>
      <c r="Y254" s="72"/>
      <c r="Z254" s="72"/>
      <c r="AA254" s="72"/>
      <c r="AB254" s="72"/>
      <c r="AC254" s="72"/>
      <c r="AD254" s="72"/>
      <c r="AE254" s="72"/>
      <c r="AF254" s="72"/>
      <c r="AG254" s="72"/>
      <c r="AH254" s="72"/>
      <c r="AI254" s="72"/>
      <c r="AJ254" s="72"/>
    </row>
    <row r="255" spans="1:36" ht="15" customHeight="1" x14ac:dyDescent="0.25">
      <c r="A255" t="str">
        <f t="shared" si="17"/>
        <v/>
      </c>
      <c r="B255">
        <f t="shared" si="16"/>
        <v>207</v>
      </c>
      <c r="C255" s="267"/>
      <c r="D255" s="292" t="s">
        <v>366</v>
      </c>
      <c r="E255" s="293">
        <v>90000</v>
      </c>
      <c r="F255" s="293"/>
      <c r="G255" s="293"/>
      <c r="H255" s="294"/>
      <c r="I255" s="293"/>
      <c r="J255" s="295"/>
      <c r="K255" s="296"/>
      <c r="L255" s="297">
        <f>IF('Journal prep'!J72=0,0,'Journal prep'!J72)</f>
        <v>0</v>
      </c>
      <c r="M255" s="298">
        <f t="shared" si="18"/>
        <v>0</v>
      </c>
      <c r="N255" s="299" t="str">
        <f>CONCATENATE("IMPREST: VAT on Imprest ",$N$34," ",TEXT(Cash!$H$2,"dd-mmm-yy")," to ",TEXT(Cash!$J$2,"dd-mmm-yy")," ", Cash!D72)</f>
        <v xml:space="preserve">IMPREST: VAT on Imprest CAMHS Phoenix School 00-Jan-00 to 00-Jan-00 </v>
      </c>
      <c r="O255" s="281"/>
      <c r="P255" s="72"/>
      <c r="Q255" s="337" t="s">
        <v>364</v>
      </c>
      <c r="R255" s="72"/>
      <c r="S255" s="344" t="str">
        <f>'Journal prep'!F72</f>
        <v xml:space="preserve"> </v>
      </c>
      <c r="T255" s="341" t="s">
        <v>363</v>
      </c>
      <c r="U255" s="299" t="str">
        <f>'Journal prep'!H72</f>
        <v xml:space="preserve"> </v>
      </c>
      <c r="V255" s="72"/>
      <c r="W255" s="72"/>
      <c r="X255" s="72"/>
      <c r="Y255" s="72"/>
      <c r="Z255" s="72"/>
      <c r="AA255" s="72"/>
      <c r="AB255" s="72"/>
      <c r="AC255" s="72"/>
      <c r="AD255" s="72"/>
      <c r="AE255" s="72"/>
      <c r="AF255" s="72"/>
      <c r="AG255" s="72"/>
      <c r="AH255" s="72"/>
      <c r="AI255" s="72"/>
      <c r="AJ255" s="72"/>
    </row>
    <row r="256" spans="1:36" ht="15" customHeight="1" x14ac:dyDescent="0.25">
      <c r="A256" t="str">
        <f t="shared" si="17"/>
        <v/>
      </c>
      <c r="B256">
        <f t="shared" si="16"/>
        <v>208</v>
      </c>
      <c r="C256" s="267"/>
      <c r="D256" s="292" t="s">
        <v>366</v>
      </c>
      <c r="E256" s="293">
        <v>90000</v>
      </c>
      <c r="F256" s="293"/>
      <c r="G256" s="293"/>
      <c r="H256" s="294"/>
      <c r="I256" s="293"/>
      <c r="J256" s="295"/>
      <c r="K256" s="296"/>
      <c r="L256" s="297">
        <f>IF('Journal prep'!J73=0,0,'Journal prep'!J73)</f>
        <v>0</v>
      </c>
      <c r="M256" s="298">
        <f t="shared" si="18"/>
        <v>0</v>
      </c>
      <c r="N256" s="299" t="str">
        <f>CONCATENATE("IMPREST: VAT on Imprest ",$N$34," ",TEXT(Cash!$H$2,"dd-mmm-yy")," to ",TEXT(Cash!$J$2,"dd-mmm-yy")," ", Cash!D73)</f>
        <v xml:space="preserve">IMPREST: VAT on Imprest CAMHS Phoenix School 00-Jan-00 to 00-Jan-00 </v>
      </c>
      <c r="O256" s="281"/>
      <c r="P256" s="72"/>
      <c r="Q256" s="337" t="s">
        <v>364</v>
      </c>
      <c r="R256" s="72"/>
      <c r="S256" s="344" t="str">
        <f>'Journal prep'!F73</f>
        <v xml:space="preserve"> </v>
      </c>
      <c r="T256" s="341" t="s">
        <v>363</v>
      </c>
      <c r="U256" s="299" t="str">
        <f>'Journal prep'!H73</f>
        <v xml:space="preserve"> </v>
      </c>
      <c r="V256" s="72"/>
      <c r="W256" s="72"/>
      <c r="X256" s="72"/>
      <c r="Y256" s="72"/>
      <c r="Z256" s="72"/>
      <c r="AA256" s="72"/>
      <c r="AB256" s="72"/>
      <c r="AC256" s="72"/>
      <c r="AD256" s="72"/>
      <c r="AE256" s="72"/>
      <c r="AF256" s="72"/>
      <c r="AG256" s="72"/>
      <c r="AH256" s="72"/>
      <c r="AI256" s="72"/>
      <c r="AJ256" s="72"/>
    </row>
    <row r="257" spans="1:36" ht="15" customHeight="1" x14ac:dyDescent="0.25">
      <c r="A257" t="str">
        <f t="shared" si="17"/>
        <v/>
      </c>
      <c r="B257">
        <f t="shared" si="16"/>
        <v>209</v>
      </c>
      <c r="C257" s="267"/>
      <c r="D257" s="292" t="s">
        <v>366</v>
      </c>
      <c r="E257" s="293">
        <v>90000</v>
      </c>
      <c r="F257" s="293"/>
      <c r="G257" s="293"/>
      <c r="H257" s="294"/>
      <c r="I257" s="293"/>
      <c r="J257" s="295"/>
      <c r="K257" s="296"/>
      <c r="L257" s="297">
        <f>IF('Journal prep'!J74=0,0,'Journal prep'!J74)</f>
        <v>0</v>
      </c>
      <c r="M257" s="298">
        <f t="shared" si="18"/>
        <v>0</v>
      </c>
      <c r="N257" s="299" t="str">
        <f>CONCATENATE("IMPREST: VAT on Imprest ",$N$34," ",TEXT(Cash!$H$2,"dd-mmm-yy")," to ",TEXT(Cash!$J$2,"dd-mmm-yy")," ", Cash!D74)</f>
        <v xml:space="preserve">IMPREST: VAT on Imprest CAMHS Phoenix School 00-Jan-00 to 00-Jan-00 </v>
      </c>
      <c r="O257" s="281"/>
      <c r="P257" s="72"/>
      <c r="Q257" s="337" t="s">
        <v>364</v>
      </c>
      <c r="R257" s="72"/>
      <c r="S257" s="344" t="str">
        <f>'Journal prep'!F74</f>
        <v xml:space="preserve"> </v>
      </c>
      <c r="T257" s="341" t="s">
        <v>363</v>
      </c>
      <c r="U257" s="299" t="str">
        <f>'Journal prep'!H74</f>
        <v xml:space="preserve"> </v>
      </c>
      <c r="V257" s="72"/>
      <c r="W257" s="72"/>
      <c r="X257" s="72"/>
      <c r="Y257" s="72"/>
      <c r="Z257" s="72"/>
      <c r="AA257" s="72"/>
      <c r="AB257" s="72"/>
      <c r="AC257" s="72"/>
      <c r="AD257" s="72"/>
      <c r="AE257" s="72"/>
      <c r="AF257" s="72"/>
      <c r="AG257" s="72"/>
      <c r="AH257" s="72"/>
      <c r="AI257" s="72"/>
      <c r="AJ257" s="72"/>
    </row>
    <row r="258" spans="1:36" ht="15" customHeight="1" x14ac:dyDescent="0.25">
      <c r="A258" t="str">
        <f t="shared" si="17"/>
        <v/>
      </c>
      <c r="B258">
        <f t="shared" si="16"/>
        <v>210</v>
      </c>
      <c r="C258" s="267"/>
      <c r="D258" s="292" t="s">
        <v>366</v>
      </c>
      <c r="E258" s="293">
        <v>90000</v>
      </c>
      <c r="F258" s="293"/>
      <c r="G258" s="293"/>
      <c r="H258" s="294"/>
      <c r="I258" s="293"/>
      <c r="J258" s="295"/>
      <c r="K258" s="296"/>
      <c r="L258" s="297">
        <f>IF('Journal prep'!J75=0,0,'Journal prep'!J75)</f>
        <v>0</v>
      </c>
      <c r="M258" s="298">
        <f t="shared" si="18"/>
        <v>0</v>
      </c>
      <c r="N258" s="299" t="str">
        <f>CONCATENATE("IMPREST: VAT on Imprest ",$N$34," ",TEXT(Cash!$H$2,"dd-mmm-yy")," to ",TEXT(Cash!$J$2,"dd-mmm-yy")," ", Cash!D75)</f>
        <v xml:space="preserve">IMPREST: VAT on Imprest CAMHS Phoenix School 00-Jan-00 to 00-Jan-00 </v>
      </c>
      <c r="O258" s="281"/>
      <c r="P258" s="72"/>
      <c r="Q258" s="337" t="s">
        <v>364</v>
      </c>
      <c r="R258" s="72"/>
      <c r="S258" s="344" t="str">
        <f>'Journal prep'!F75</f>
        <v xml:space="preserve"> </v>
      </c>
      <c r="T258" s="341" t="s">
        <v>363</v>
      </c>
      <c r="U258" s="299" t="str">
        <f>'Journal prep'!H75</f>
        <v xml:space="preserve"> </v>
      </c>
      <c r="V258" s="72"/>
      <c r="W258" s="72"/>
      <c r="X258" s="72"/>
      <c r="Y258" s="72"/>
      <c r="Z258" s="72"/>
      <c r="AA258" s="72"/>
      <c r="AB258" s="72"/>
      <c r="AC258" s="72"/>
      <c r="AD258" s="72"/>
      <c r="AE258" s="72"/>
      <c r="AF258" s="72"/>
      <c r="AG258" s="72"/>
      <c r="AH258" s="72"/>
      <c r="AI258" s="72"/>
      <c r="AJ258" s="72"/>
    </row>
    <row r="259" spans="1:36" ht="15" customHeight="1" x14ac:dyDescent="0.25">
      <c r="A259" t="str">
        <f t="shared" si="17"/>
        <v/>
      </c>
      <c r="B259">
        <f t="shared" si="16"/>
        <v>211</v>
      </c>
      <c r="C259" s="267"/>
      <c r="D259" s="292" t="s">
        <v>366</v>
      </c>
      <c r="E259" s="293">
        <v>90000</v>
      </c>
      <c r="F259" s="293"/>
      <c r="G259" s="293"/>
      <c r="H259" s="294"/>
      <c r="I259" s="293"/>
      <c r="J259" s="295"/>
      <c r="K259" s="296"/>
      <c r="L259" s="297">
        <f>IF('Journal prep'!J76=0,0,'Journal prep'!J76)</f>
        <v>0</v>
      </c>
      <c r="M259" s="298">
        <f t="shared" si="18"/>
        <v>0</v>
      </c>
      <c r="N259" s="299" t="str">
        <f>CONCATENATE("IMPREST: VAT on Imprest ",$N$34," ",TEXT(Cash!$H$2,"dd-mmm-yy")," to ",TEXT(Cash!$J$2,"dd-mmm-yy")," ", Cash!D76)</f>
        <v xml:space="preserve">IMPREST: VAT on Imprest CAMHS Phoenix School 00-Jan-00 to 00-Jan-00 </v>
      </c>
      <c r="O259" s="281"/>
      <c r="P259" s="72"/>
      <c r="Q259" s="337" t="s">
        <v>364</v>
      </c>
      <c r="R259" s="72"/>
      <c r="S259" s="344" t="str">
        <f>'Journal prep'!F76</f>
        <v xml:space="preserve"> </v>
      </c>
      <c r="T259" s="341" t="s">
        <v>363</v>
      </c>
      <c r="U259" s="299" t="str">
        <f>'Journal prep'!H76</f>
        <v xml:space="preserve"> </v>
      </c>
      <c r="V259" s="72"/>
      <c r="W259" s="72"/>
      <c r="X259" s="72"/>
      <c r="Y259" s="72"/>
      <c r="Z259" s="72"/>
      <c r="AA259" s="72"/>
      <c r="AB259" s="72"/>
      <c r="AC259" s="72"/>
      <c r="AD259" s="72"/>
      <c r="AE259" s="72"/>
      <c r="AF259" s="72"/>
      <c r="AG259" s="72"/>
      <c r="AH259" s="72"/>
      <c r="AI259" s="72"/>
      <c r="AJ259" s="72"/>
    </row>
    <row r="260" spans="1:36" ht="15" customHeight="1" x14ac:dyDescent="0.25">
      <c r="A260" t="str">
        <f t="shared" si="17"/>
        <v/>
      </c>
      <c r="B260">
        <f t="shared" si="16"/>
        <v>212</v>
      </c>
      <c r="C260" s="267"/>
      <c r="D260" s="292" t="s">
        <v>366</v>
      </c>
      <c r="E260" s="293">
        <v>90000</v>
      </c>
      <c r="F260" s="293"/>
      <c r="G260" s="293"/>
      <c r="H260" s="294"/>
      <c r="I260" s="293"/>
      <c r="J260" s="295"/>
      <c r="K260" s="296"/>
      <c r="L260" s="297">
        <f>IF('Journal prep'!J77=0,0,'Journal prep'!J77)</f>
        <v>0</v>
      </c>
      <c r="M260" s="298">
        <f t="shared" si="18"/>
        <v>0</v>
      </c>
      <c r="N260" s="299" t="str">
        <f>CONCATENATE("IMPREST: VAT on Imprest ",$N$34," ",TEXT(Cash!$H$2,"dd-mmm-yy")," to ",TEXT(Cash!$J$2,"dd-mmm-yy")," ", Cash!D77)</f>
        <v xml:space="preserve">IMPREST: VAT on Imprest CAMHS Phoenix School 00-Jan-00 to 00-Jan-00 </v>
      </c>
      <c r="O260" s="281"/>
      <c r="P260" s="72"/>
      <c r="Q260" s="337" t="s">
        <v>364</v>
      </c>
      <c r="R260" s="72"/>
      <c r="S260" s="344" t="str">
        <f>'Journal prep'!F77</f>
        <v xml:space="preserve"> </v>
      </c>
      <c r="T260" s="341" t="s">
        <v>363</v>
      </c>
      <c r="U260" s="299" t="str">
        <f>'Journal prep'!H77</f>
        <v xml:space="preserve"> </v>
      </c>
      <c r="V260" s="72"/>
      <c r="W260" s="72"/>
      <c r="X260" s="72"/>
      <c r="Y260" s="72"/>
      <c r="Z260" s="72"/>
      <c r="AA260" s="72"/>
      <c r="AB260" s="72"/>
      <c r="AC260" s="72"/>
      <c r="AD260" s="72"/>
      <c r="AE260" s="72"/>
      <c r="AF260" s="72"/>
      <c r="AG260" s="72"/>
      <c r="AH260" s="72"/>
      <c r="AI260" s="72"/>
      <c r="AJ260" s="72"/>
    </row>
    <row r="261" spans="1:36" ht="15" customHeight="1" x14ac:dyDescent="0.25">
      <c r="A261" t="str">
        <f t="shared" si="17"/>
        <v/>
      </c>
      <c r="B261">
        <f t="shared" si="16"/>
        <v>213</v>
      </c>
      <c r="C261" s="267"/>
      <c r="D261" s="292" t="s">
        <v>366</v>
      </c>
      <c r="E261" s="293">
        <v>90000</v>
      </c>
      <c r="F261" s="293"/>
      <c r="G261" s="293"/>
      <c r="H261" s="294"/>
      <c r="I261" s="293"/>
      <c r="J261" s="295"/>
      <c r="K261" s="296"/>
      <c r="L261" s="297">
        <f>IF('Journal prep'!J78=0,0,'Journal prep'!J78)</f>
        <v>0</v>
      </c>
      <c r="M261" s="298">
        <f t="shared" si="18"/>
        <v>0</v>
      </c>
      <c r="N261" s="299" t="str">
        <f>CONCATENATE("IMPREST: VAT on Imprest ",$N$34," ",TEXT(Cash!$H$2,"dd-mmm-yy")," to ",TEXT(Cash!$J$2,"dd-mmm-yy")," ", Cash!D78)</f>
        <v xml:space="preserve">IMPREST: VAT on Imprest CAMHS Phoenix School 00-Jan-00 to 00-Jan-00 </v>
      </c>
      <c r="O261" s="281"/>
      <c r="P261" s="72"/>
      <c r="Q261" s="337" t="s">
        <v>364</v>
      </c>
      <c r="R261" s="72"/>
      <c r="S261" s="344" t="str">
        <f>'Journal prep'!F78</f>
        <v xml:space="preserve"> </v>
      </c>
      <c r="T261" s="341" t="s">
        <v>363</v>
      </c>
      <c r="U261" s="299" t="str">
        <f>'Journal prep'!H78</f>
        <v xml:space="preserve"> </v>
      </c>
      <c r="V261" s="72"/>
      <c r="W261" s="72"/>
      <c r="X261" s="72"/>
      <c r="Y261" s="72"/>
      <c r="Z261" s="72"/>
      <c r="AA261" s="72"/>
      <c r="AB261" s="72"/>
      <c r="AC261" s="72"/>
      <c r="AD261" s="72"/>
      <c r="AE261" s="72"/>
      <c r="AF261" s="72"/>
      <c r="AG261" s="72"/>
      <c r="AH261" s="72"/>
      <c r="AI261" s="72"/>
      <c r="AJ261" s="72"/>
    </row>
    <row r="262" spans="1:36" ht="15" customHeight="1" x14ac:dyDescent="0.25">
      <c r="A262" t="str">
        <f t="shared" si="17"/>
        <v/>
      </c>
      <c r="B262">
        <f t="shared" si="16"/>
        <v>214</v>
      </c>
      <c r="C262" s="267"/>
      <c r="D262" s="292" t="s">
        <v>366</v>
      </c>
      <c r="E262" s="293">
        <v>90000</v>
      </c>
      <c r="F262" s="293"/>
      <c r="G262" s="293"/>
      <c r="H262" s="294"/>
      <c r="I262" s="293"/>
      <c r="J262" s="295"/>
      <c r="K262" s="296"/>
      <c r="L262" s="297">
        <f>IF('Journal prep'!J79=0,0,'Journal prep'!J79)</f>
        <v>0</v>
      </c>
      <c r="M262" s="298">
        <f t="shared" si="18"/>
        <v>0</v>
      </c>
      <c r="N262" s="299" t="str">
        <f>CONCATENATE("IMPREST: VAT on Imprest ",$N$34," ",TEXT(Cash!$H$2,"dd-mmm-yy")," to ",TEXT(Cash!$J$2,"dd-mmm-yy")," ", Cash!D79)</f>
        <v xml:space="preserve">IMPREST: VAT on Imprest CAMHS Phoenix School 00-Jan-00 to 00-Jan-00 </v>
      </c>
      <c r="O262" s="281"/>
      <c r="P262" s="72"/>
      <c r="Q262" s="337" t="s">
        <v>364</v>
      </c>
      <c r="R262" s="72"/>
      <c r="S262" s="344" t="str">
        <f>'Journal prep'!F79</f>
        <v xml:space="preserve"> </v>
      </c>
      <c r="T262" s="341" t="s">
        <v>363</v>
      </c>
      <c r="U262" s="299" t="str">
        <f>'Journal prep'!H79</f>
        <v xml:space="preserve"> </v>
      </c>
      <c r="V262" s="72"/>
      <c r="W262" s="72"/>
      <c r="X262" s="72"/>
      <c r="Y262" s="72"/>
      <c r="Z262" s="72"/>
      <c r="AA262" s="72"/>
      <c r="AB262" s="72"/>
      <c r="AC262" s="72"/>
      <c r="AD262" s="72"/>
      <c r="AE262" s="72"/>
      <c r="AF262" s="72"/>
      <c r="AG262" s="72"/>
      <c r="AH262" s="72"/>
      <c r="AI262" s="72"/>
      <c r="AJ262" s="72"/>
    </row>
    <row r="263" spans="1:36" ht="15" customHeight="1" x14ac:dyDescent="0.25">
      <c r="A263" t="str">
        <f t="shared" si="17"/>
        <v/>
      </c>
      <c r="B263">
        <f t="shared" si="16"/>
        <v>215</v>
      </c>
      <c r="C263" s="267"/>
      <c r="D263" s="292" t="s">
        <v>366</v>
      </c>
      <c r="E263" s="293">
        <v>90000</v>
      </c>
      <c r="F263" s="293"/>
      <c r="G263" s="293"/>
      <c r="H263" s="294"/>
      <c r="I263" s="293"/>
      <c r="J263" s="295"/>
      <c r="K263" s="296"/>
      <c r="L263" s="297">
        <f>IF('Journal prep'!J80=0,0,'Journal prep'!J80)</f>
        <v>0</v>
      </c>
      <c r="M263" s="298">
        <f t="shared" si="18"/>
        <v>0</v>
      </c>
      <c r="N263" s="299" t="str">
        <f>CONCATENATE("IMPREST: VAT on Imprest ",$N$34," ",TEXT(Cash!$H$2,"dd-mmm-yy")," to ",TEXT(Cash!$J$2,"dd-mmm-yy")," ", Cash!D80)</f>
        <v xml:space="preserve">IMPREST: VAT on Imprest CAMHS Phoenix School 00-Jan-00 to 00-Jan-00 </v>
      </c>
      <c r="O263" s="281"/>
      <c r="P263" s="72"/>
      <c r="Q263" s="337" t="s">
        <v>364</v>
      </c>
      <c r="R263" s="72"/>
      <c r="S263" s="344" t="str">
        <f>'Journal prep'!F80</f>
        <v xml:space="preserve"> </v>
      </c>
      <c r="T263" s="341" t="s">
        <v>363</v>
      </c>
      <c r="U263" s="299" t="str">
        <f>'Journal prep'!H80</f>
        <v xml:space="preserve"> </v>
      </c>
      <c r="V263" s="72"/>
      <c r="W263" s="72"/>
      <c r="X263" s="72"/>
      <c r="Y263" s="72"/>
      <c r="Z263" s="72"/>
      <c r="AA263" s="72"/>
      <c r="AB263" s="72"/>
      <c r="AC263" s="72"/>
      <c r="AD263" s="72"/>
      <c r="AE263" s="72"/>
      <c r="AF263" s="72"/>
      <c r="AG263" s="72"/>
      <c r="AH263" s="72"/>
      <c r="AI263" s="72"/>
      <c r="AJ263" s="72"/>
    </row>
    <row r="264" spans="1:36" ht="15" customHeight="1" x14ac:dyDescent="0.25">
      <c r="A264" t="str">
        <f t="shared" si="17"/>
        <v/>
      </c>
      <c r="B264">
        <f t="shared" si="16"/>
        <v>216</v>
      </c>
      <c r="C264" s="267"/>
      <c r="D264" s="292" t="s">
        <v>366</v>
      </c>
      <c r="E264" s="293">
        <v>90000</v>
      </c>
      <c r="F264" s="293"/>
      <c r="G264" s="293"/>
      <c r="H264" s="294"/>
      <c r="I264" s="293"/>
      <c r="J264" s="295"/>
      <c r="K264" s="296"/>
      <c r="L264" s="297">
        <f>IF('Journal prep'!J81=0,0,'Journal prep'!J81)</f>
        <v>0</v>
      </c>
      <c r="M264" s="298">
        <f t="shared" si="18"/>
        <v>0</v>
      </c>
      <c r="N264" s="299" t="str">
        <f>CONCATENATE("IMPREST: VAT on Imprest ",$N$34," ",TEXT(Cash!$H$2,"dd-mmm-yy")," to ",TEXT(Cash!$J$2,"dd-mmm-yy")," ", Cash!D81)</f>
        <v xml:space="preserve">IMPREST: VAT on Imprest CAMHS Phoenix School 00-Jan-00 to 00-Jan-00 </v>
      </c>
      <c r="O264" s="281"/>
      <c r="P264" s="72"/>
      <c r="Q264" s="337" t="s">
        <v>364</v>
      </c>
      <c r="R264" s="72"/>
      <c r="S264" s="344" t="str">
        <f>'Journal prep'!F81</f>
        <v xml:space="preserve"> </v>
      </c>
      <c r="T264" s="341" t="s">
        <v>363</v>
      </c>
      <c r="U264" s="299" t="str">
        <f>'Journal prep'!H81</f>
        <v xml:space="preserve"> </v>
      </c>
      <c r="V264" s="72"/>
      <c r="W264" s="72"/>
      <c r="X264" s="72"/>
      <c r="Y264" s="72"/>
      <c r="Z264" s="72"/>
      <c r="AA264" s="72"/>
      <c r="AB264" s="72"/>
      <c r="AC264" s="72"/>
      <c r="AD264" s="72"/>
      <c r="AE264" s="72"/>
      <c r="AF264" s="72"/>
      <c r="AG264" s="72"/>
      <c r="AH264" s="72"/>
      <c r="AI264" s="72"/>
      <c r="AJ264" s="72"/>
    </row>
    <row r="265" spans="1:36" ht="15" customHeight="1" x14ac:dyDescent="0.25">
      <c r="A265" t="str">
        <f>IF(TRIM(D265)="","",IF(L265=0,"","update_data,visible"))</f>
        <v/>
      </c>
      <c r="B265">
        <f t="shared" si="16"/>
        <v>217</v>
      </c>
      <c r="C265" s="267"/>
      <c r="D265" s="292" t="s">
        <v>366</v>
      </c>
      <c r="E265" s="293">
        <v>90000</v>
      </c>
      <c r="F265" s="293"/>
      <c r="G265" s="293"/>
      <c r="H265" s="294"/>
      <c r="I265" s="293"/>
      <c r="J265" s="295"/>
      <c r="K265" s="296"/>
      <c r="L265" s="297">
        <f>IF('Journal prep'!J82=0,0,'Journal prep'!J82)</f>
        <v>0</v>
      </c>
      <c r="M265" s="298">
        <f t="shared" si="18"/>
        <v>0</v>
      </c>
      <c r="N265" s="299" t="str">
        <f>CONCATENATE("IMPREST: VAT on Imprest ",$N$34," ",TEXT(Cash!$H$2,"dd-mmm-yy")," to ",TEXT(Cash!$J$2,"dd-mmm-yy")," ", Cash!D82)</f>
        <v xml:space="preserve">IMPREST: VAT on Imprest CAMHS Phoenix School 00-Jan-00 to 00-Jan-00 </v>
      </c>
      <c r="O265" s="281"/>
      <c r="P265" s="72"/>
      <c r="Q265" s="337" t="s">
        <v>364</v>
      </c>
      <c r="R265" s="72"/>
      <c r="S265" s="344" t="str">
        <f>'Journal prep'!F82</f>
        <v xml:space="preserve"> </v>
      </c>
      <c r="T265" s="341" t="s">
        <v>363</v>
      </c>
      <c r="U265" s="299" t="str">
        <f>'Journal prep'!H82</f>
        <v xml:space="preserve"> </v>
      </c>
      <c r="V265" s="72"/>
      <c r="W265" s="72"/>
      <c r="X265" s="72"/>
      <c r="Y265" s="72"/>
      <c r="Z265" s="72"/>
      <c r="AA265" s="72"/>
      <c r="AB265" s="72"/>
      <c r="AC265" s="72"/>
      <c r="AD265" s="72"/>
      <c r="AE265" s="72"/>
      <c r="AF265" s="72"/>
      <c r="AG265" s="72"/>
      <c r="AH265" s="72"/>
      <c r="AI265" s="72"/>
      <c r="AJ265" s="72"/>
    </row>
    <row r="266" spans="1:36" ht="15" customHeight="1" x14ac:dyDescent="0.25">
      <c r="A266" t="str">
        <f t="shared" si="17"/>
        <v/>
      </c>
      <c r="B266">
        <f t="shared" si="16"/>
        <v>218</v>
      </c>
      <c r="C266" s="267"/>
      <c r="D266" s="292" t="s">
        <v>366</v>
      </c>
      <c r="E266" s="293">
        <v>90000</v>
      </c>
      <c r="F266" s="293"/>
      <c r="G266" s="293"/>
      <c r="H266" s="294"/>
      <c r="I266" s="293"/>
      <c r="J266" s="295"/>
      <c r="K266" s="296"/>
      <c r="L266" s="297">
        <f>IF('Journal prep'!J83=0,0,'Journal prep'!J83)</f>
        <v>0</v>
      </c>
      <c r="M266" s="298">
        <f t="shared" si="18"/>
        <v>0</v>
      </c>
      <c r="N266" s="299" t="str">
        <f>CONCATENATE("IMPREST: VAT on Imprest ",$N$34," ",TEXT(Cash!$H$2,"dd-mmm-yy")," to ",TEXT(Cash!$J$2,"dd-mmm-yy")," ", Cash!D83)</f>
        <v xml:space="preserve">IMPREST: VAT on Imprest CAMHS Phoenix School 00-Jan-00 to 00-Jan-00 </v>
      </c>
      <c r="O266" s="281"/>
      <c r="P266" s="72"/>
      <c r="Q266" s="337" t="s">
        <v>364</v>
      </c>
      <c r="R266" s="72"/>
      <c r="S266" s="344" t="str">
        <f>'Journal prep'!F83</f>
        <v xml:space="preserve"> </v>
      </c>
      <c r="T266" s="341" t="s">
        <v>363</v>
      </c>
      <c r="U266" s="299" t="str">
        <f>'Journal prep'!H83</f>
        <v xml:space="preserve"> </v>
      </c>
      <c r="V266" s="72"/>
      <c r="W266" s="72"/>
      <c r="X266" s="72"/>
      <c r="Y266" s="72"/>
      <c r="Z266" s="72"/>
      <c r="AA266" s="72"/>
      <c r="AB266" s="72"/>
      <c r="AC266" s="72"/>
      <c r="AD266" s="72"/>
      <c r="AE266" s="72"/>
      <c r="AF266" s="72"/>
      <c r="AG266" s="72"/>
      <c r="AH266" s="72"/>
      <c r="AI266" s="72"/>
      <c r="AJ266" s="72"/>
    </row>
    <row r="267" spans="1:36" ht="15" customHeight="1" x14ac:dyDescent="0.25">
      <c r="A267" t="str">
        <f t="shared" si="17"/>
        <v/>
      </c>
      <c r="B267">
        <f t="shared" si="16"/>
        <v>219</v>
      </c>
      <c r="C267" s="267"/>
      <c r="D267" s="292" t="s">
        <v>366</v>
      </c>
      <c r="E267" s="293">
        <v>90000</v>
      </c>
      <c r="F267" s="293"/>
      <c r="G267" s="293"/>
      <c r="H267" s="294"/>
      <c r="I267" s="293"/>
      <c r="J267" s="295"/>
      <c r="K267" s="296"/>
      <c r="L267" s="297">
        <f>IF('Journal prep'!J84=0,0,'Journal prep'!J84)</f>
        <v>0</v>
      </c>
      <c r="M267" s="298">
        <f t="shared" si="18"/>
        <v>0</v>
      </c>
      <c r="N267" s="299" t="str">
        <f>CONCATENATE("IMPREST: VAT on Imprest ",$N$34," ",TEXT(Cash!$H$2,"dd-mmm-yy")," to ",TEXT(Cash!$J$2,"dd-mmm-yy")," ", Cash!D84)</f>
        <v xml:space="preserve">IMPREST: VAT on Imprest CAMHS Phoenix School 00-Jan-00 to 00-Jan-00 </v>
      </c>
      <c r="O267" s="281"/>
      <c r="P267" s="72"/>
      <c r="Q267" s="337" t="s">
        <v>364</v>
      </c>
      <c r="R267" s="72"/>
      <c r="S267" s="344" t="str">
        <f>'Journal prep'!F84</f>
        <v xml:space="preserve"> </v>
      </c>
      <c r="T267" s="341" t="s">
        <v>363</v>
      </c>
      <c r="U267" s="299" t="str">
        <f>'Journal prep'!H84</f>
        <v xml:space="preserve"> </v>
      </c>
      <c r="V267" s="72"/>
      <c r="W267" s="72"/>
      <c r="X267" s="72"/>
      <c r="Y267" s="72"/>
      <c r="Z267" s="72"/>
      <c r="AA267" s="72"/>
      <c r="AB267" s="72"/>
      <c r="AC267" s="72"/>
      <c r="AD267" s="72"/>
      <c r="AE267" s="72"/>
      <c r="AF267" s="72"/>
      <c r="AG267" s="72"/>
      <c r="AH267" s="72"/>
      <c r="AI267" s="72"/>
      <c r="AJ267" s="72"/>
    </row>
    <row r="268" spans="1:36" ht="15" customHeight="1" x14ac:dyDescent="0.25">
      <c r="A268" t="str">
        <f t="shared" si="17"/>
        <v/>
      </c>
      <c r="B268">
        <f t="shared" si="16"/>
        <v>220</v>
      </c>
      <c r="C268" s="267"/>
      <c r="D268" s="292" t="s">
        <v>366</v>
      </c>
      <c r="E268" s="293">
        <v>90000</v>
      </c>
      <c r="F268" s="293"/>
      <c r="G268" s="293"/>
      <c r="H268" s="294"/>
      <c r="I268" s="293"/>
      <c r="J268" s="295"/>
      <c r="K268" s="296"/>
      <c r="L268" s="297">
        <f>IF('Journal prep'!J85=0,0,'Journal prep'!J85)</f>
        <v>0</v>
      </c>
      <c r="M268" s="298">
        <f t="shared" si="18"/>
        <v>0</v>
      </c>
      <c r="N268" s="299" t="str">
        <f>CONCATENATE("IMPREST: VAT on Imprest ",$N$34," ",TEXT(Cash!$H$2,"dd-mmm-yy")," to ",TEXT(Cash!$J$2,"dd-mmm-yy")," ", Cash!D85)</f>
        <v xml:space="preserve">IMPREST: VAT on Imprest CAMHS Phoenix School 00-Jan-00 to 00-Jan-00 </v>
      </c>
      <c r="O268" s="281"/>
      <c r="P268" s="72"/>
      <c r="Q268" s="337" t="s">
        <v>364</v>
      </c>
      <c r="R268" s="72"/>
      <c r="S268" s="344" t="str">
        <f>'Journal prep'!F85</f>
        <v xml:space="preserve"> </v>
      </c>
      <c r="T268" s="341" t="s">
        <v>363</v>
      </c>
      <c r="U268" s="299" t="str">
        <f>'Journal prep'!H85</f>
        <v xml:space="preserve"> </v>
      </c>
      <c r="V268" s="72"/>
      <c r="W268" s="72"/>
      <c r="X268" s="72"/>
      <c r="Y268" s="72"/>
      <c r="Z268" s="72"/>
      <c r="AA268" s="72"/>
      <c r="AB268" s="72"/>
      <c r="AC268" s="72"/>
      <c r="AD268" s="72"/>
      <c r="AE268" s="72"/>
      <c r="AF268" s="72"/>
      <c r="AG268" s="72"/>
      <c r="AH268" s="72"/>
      <c r="AI268" s="72"/>
      <c r="AJ268" s="72"/>
    </row>
    <row r="269" spans="1:36" ht="15" customHeight="1" x14ac:dyDescent="0.25">
      <c r="A269" t="str">
        <f t="shared" si="17"/>
        <v/>
      </c>
      <c r="B269">
        <f t="shared" si="16"/>
        <v>221</v>
      </c>
      <c r="C269" s="267"/>
      <c r="D269" s="292" t="s">
        <v>366</v>
      </c>
      <c r="E269" s="293">
        <v>90000</v>
      </c>
      <c r="F269" s="293"/>
      <c r="G269" s="293"/>
      <c r="H269" s="294"/>
      <c r="I269" s="293"/>
      <c r="J269" s="295"/>
      <c r="K269" s="296"/>
      <c r="L269" s="297">
        <f>IF('Journal prep'!J86=0,0,'Journal prep'!J86)</f>
        <v>0</v>
      </c>
      <c r="M269" s="298">
        <f t="shared" si="18"/>
        <v>0</v>
      </c>
      <c r="N269" s="299" t="str">
        <f>CONCATENATE("IMPREST: VAT on Imprest ",$N$34," ",TEXT(Cash!$H$2,"dd-mmm-yy")," to ",TEXT(Cash!$J$2,"dd-mmm-yy")," ", Cash!D86)</f>
        <v xml:space="preserve">IMPREST: VAT on Imprest CAMHS Phoenix School 00-Jan-00 to 00-Jan-00 </v>
      </c>
      <c r="O269" s="281"/>
      <c r="P269" s="72"/>
      <c r="Q269" s="337" t="s">
        <v>364</v>
      </c>
      <c r="R269" s="72"/>
      <c r="S269" s="344" t="str">
        <f>'Journal prep'!F86</f>
        <v xml:space="preserve"> </v>
      </c>
      <c r="T269" s="341" t="s">
        <v>363</v>
      </c>
      <c r="U269" s="299" t="str">
        <f>'Journal prep'!H86</f>
        <v xml:space="preserve"> </v>
      </c>
      <c r="V269" s="72"/>
      <c r="W269" s="72"/>
      <c r="X269" s="72"/>
      <c r="Y269" s="72"/>
      <c r="Z269" s="72"/>
      <c r="AA269" s="72"/>
      <c r="AB269" s="72"/>
      <c r="AC269" s="72"/>
      <c r="AD269" s="72"/>
      <c r="AE269" s="72"/>
      <c r="AF269" s="72"/>
      <c r="AG269" s="72"/>
      <c r="AH269" s="72"/>
      <c r="AI269" s="72"/>
      <c r="AJ269" s="72"/>
    </row>
    <row r="270" spans="1:36" ht="15" customHeight="1" x14ac:dyDescent="0.25">
      <c r="A270" t="str">
        <f t="shared" si="17"/>
        <v/>
      </c>
      <c r="B270">
        <f t="shared" si="16"/>
        <v>222</v>
      </c>
      <c r="C270" s="267"/>
      <c r="D270" s="292" t="s">
        <v>366</v>
      </c>
      <c r="E270" s="293">
        <v>90000</v>
      </c>
      <c r="F270" s="293"/>
      <c r="G270" s="293"/>
      <c r="H270" s="294"/>
      <c r="I270" s="293"/>
      <c r="J270" s="295"/>
      <c r="K270" s="296"/>
      <c r="L270" s="297">
        <f>IF('Journal prep'!J87=0,0,'Journal prep'!J87)</f>
        <v>0</v>
      </c>
      <c r="M270" s="298">
        <f t="shared" si="18"/>
        <v>0</v>
      </c>
      <c r="N270" s="299" t="str">
        <f>CONCATENATE("IMPREST: VAT on Imprest ",$N$34," ",TEXT(Cash!$H$2,"dd-mmm-yy")," to ",TEXT(Cash!$J$2,"dd-mmm-yy")," ", Cash!D87)</f>
        <v xml:space="preserve">IMPREST: VAT on Imprest CAMHS Phoenix School 00-Jan-00 to 00-Jan-00 </v>
      </c>
      <c r="O270" s="281"/>
      <c r="P270" s="72"/>
      <c r="Q270" s="337" t="s">
        <v>364</v>
      </c>
      <c r="R270" s="72"/>
      <c r="S270" s="344" t="str">
        <f>'Journal prep'!F87</f>
        <v xml:space="preserve"> </v>
      </c>
      <c r="T270" s="341" t="s">
        <v>363</v>
      </c>
      <c r="U270" s="299" t="str">
        <f>'Journal prep'!H87</f>
        <v xml:space="preserve"> </v>
      </c>
      <c r="V270" s="72"/>
      <c r="W270" s="72"/>
      <c r="X270" s="72"/>
      <c r="Y270" s="72"/>
      <c r="Z270" s="72"/>
      <c r="AA270" s="72"/>
      <c r="AB270" s="72"/>
      <c r="AC270" s="72"/>
      <c r="AD270" s="72"/>
      <c r="AE270" s="72"/>
      <c r="AF270" s="72"/>
      <c r="AG270" s="72"/>
      <c r="AH270" s="72"/>
      <c r="AI270" s="72"/>
      <c r="AJ270" s="72"/>
    </row>
    <row r="271" spans="1:36" ht="15" customHeight="1" x14ac:dyDescent="0.25">
      <c r="A271" t="str">
        <f t="shared" si="17"/>
        <v/>
      </c>
      <c r="B271">
        <f t="shared" si="16"/>
        <v>223</v>
      </c>
      <c r="C271" s="267"/>
      <c r="D271" s="292" t="s">
        <v>366</v>
      </c>
      <c r="E271" s="293">
        <v>90000</v>
      </c>
      <c r="F271" s="293"/>
      <c r="G271" s="293"/>
      <c r="H271" s="294"/>
      <c r="I271" s="293"/>
      <c r="J271" s="295"/>
      <c r="K271" s="296"/>
      <c r="L271" s="297">
        <f>IF('Journal prep'!J88=0,0,'Journal prep'!J88)</f>
        <v>0</v>
      </c>
      <c r="M271" s="298">
        <f t="shared" si="18"/>
        <v>0</v>
      </c>
      <c r="N271" s="299" t="str">
        <f>CONCATENATE("IMPREST: VAT on Imprest ",$N$34," ",TEXT(Cash!$H$2,"dd-mmm-yy")," to ",TEXT(Cash!$J$2,"dd-mmm-yy")," ", Cash!D88)</f>
        <v xml:space="preserve">IMPREST: VAT on Imprest CAMHS Phoenix School 00-Jan-00 to 00-Jan-00 </v>
      </c>
      <c r="O271" s="281"/>
      <c r="P271" s="72"/>
      <c r="Q271" s="337" t="s">
        <v>364</v>
      </c>
      <c r="R271" s="72"/>
      <c r="S271" s="344" t="str">
        <f>'Journal prep'!F88</f>
        <v xml:space="preserve"> </v>
      </c>
      <c r="T271" s="341" t="s">
        <v>363</v>
      </c>
      <c r="U271" s="299" t="str">
        <f>'Journal prep'!H88</f>
        <v xml:space="preserve"> </v>
      </c>
      <c r="V271" s="72"/>
      <c r="W271" s="72"/>
      <c r="X271" s="72"/>
      <c r="Y271" s="72"/>
      <c r="Z271" s="72"/>
      <c r="AA271" s="72"/>
      <c r="AB271" s="72"/>
      <c r="AC271" s="72"/>
      <c r="AD271" s="72"/>
      <c r="AE271" s="72"/>
      <c r="AF271" s="72"/>
      <c r="AG271" s="72"/>
      <c r="AH271" s="72"/>
      <c r="AI271" s="72"/>
      <c r="AJ271" s="72"/>
    </row>
    <row r="272" spans="1:36" ht="15" customHeight="1" x14ac:dyDescent="0.25">
      <c r="A272" t="str">
        <f t="shared" si="17"/>
        <v/>
      </c>
      <c r="B272">
        <f t="shared" si="16"/>
        <v>224</v>
      </c>
      <c r="C272" s="267"/>
      <c r="D272" s="292" t="s">
        <v>366</v>
      </c>
      <c r="E272" s="293">
        <v>90000</v>
      </c>
      <c r="F272" s="293"/>
      <c r="G272" s="293"/>
      <c r="H272" s="294"/>
      <c r="I272" s="293"/>
      <c r="J272" s="295"/>
      <c r="K272" s="296"/>
      <c r="L272" s="297">
        <f>IF('Journal prep'!J89=0,0,'Journal prep'!J89)</f>
        <v>0</v>
      </c>
      <c r="M272" s="298">
        <f t="shared" si="18"/>
        <v>0</v>
      </c>
      <c r="N272" s="299" t="str">
        <f>CONCATENATE("IMPREST: VAT on Imprest ",$N$34," ",TEXT(Cash!$H$2,"dd-mmm-yy")," to ",TEXT(Cash!$J$2,"dd-mmm-yy")," ", Cash!D89)</f>
        <v xml:space="preserve">IMPREST: VAT on Imprest CAMHS Phoenix School 00-Jan-00 to 00-Jan-00 </v>
      </c>
      <c r="O272" s="281"/>
      <c r="P272" s="72"/>
      <c r="Q272" s="337" t="s">
        <v>364</v>
      </c>
      <c r="R272" s="72"/>
      <c r="S272" s="344" t="str">
        <f>'Journal prep'!F89</f>
        <v xml:space="preserve"> </v>
      </c>
      <c r="T272" s="341" t="s">
        <v>363</v>
      </c>
      <c r="U272" s="299" t="str">
        <f>'Journal prep'!H89</f>
        <v xml:space="preserve"> </v>
      </c>
      <c r="V272" s="72"/>
      <c r="W272" s="72"/>
      <c r="X272" s="72"/>
      <c r="Y272" s="72"/>
      <c r="Z272" s="72"/>
      <c r="AA272" s="72"/>
      <c r="AB272" s="72"/>
      <c r="AC272" s="72"/>
      <c r="AD272" s="72"/>
      <c r="AE272" s="72"/>
      <c r="AF272" s="72"/>
      <c r="AG272" s="72"/>
      <c r="AH272" s="72"/>
      <c r="AI272" s="72"/>
      <c r="AJ272" s="72"/>
    </row>
    <row r="273" spans="1:36" ht="15" customHeight="1" x14ac:dyDescent="0.25">
      <c r="A273" t="str">
        <f t="shared" si="17"/>
        <v/>
      </c>
      <c r="B273">
        <f t="shared" si="16"/>
        <v>225</v>
      </c>
      <c r="C273" s="267"/>
      <c r="D273" s="292" t="s">
        <v>366</v>
      </c>
      <c r="E273" s="293">
        <v>90000</v>
      </c>
      <c r="F273" s="293"/>
      <c r="G273" s="293"/>
      <c r="H273" s="294"/>
      <c r="I273" s="293"/>
      <c r="J273" s="295"/>
      <c r="K273" s="296"/>
      <c r="L273" s="297">
        <f>IF('Journal prep'!J90=0,0,'Journal prep'!J90)</f>
        <v>0</v>
      </c>
      <c r="M273" s="298">
        <f t="shared" si="18"/>
        <v>0</v>
      </c>
      <c r="N273" s="299" t="str">
        <f>CONCATENATE("IMPREST: VAT on Imprest ",$N$34," ",TEXT(Cash!$H$2,"dd-mmm-yy")," to ",TEXT(Cash!$J$2,"dd-mmm-yy")," ", Cash!D90)</f>
        <v xml:space="preserve">IMPREST: VAT on Imprest CAMHS Phoenix School 00-Jan-00 to 00-Jan-00 </v>
      </c>
      <c r="O273" s="281"/>
      <c r="P273" s="72"/>
      <c r="Q273" s="337" t="s">
        <v>364</v>
      </c>
      <c r="R273" s="72"/>
      <c r="S273" s="344" t="str">
        <f>'Journal prep'!F90</f>
        <v xml:space="preserve"> </v>
      </c>
      <c r="T273" s="341" t="s">
        <v>363</v>
      </c>
      <c r="U273" s="299" t="str">
        <f>'Journal prep'!H90</f>
        <v xml:space="preserve"> </v>
      </c>
      <c r="V273" s="72"/>
      <c r="W273" s="72"/>
      <c r="X273" s="72"/>
      <c r="Y273" s="72"/>
      <c r="Z273" s="72"/>
      <c r="AA273" s="72"/>
      <c r="AB273" s="72"/>
      <c r="AC273" s="72"/>
      <c r="AD273" s="72"/>
      <c r="AE273" s="72"/>
      <c r="AF273" s="72"/>
      <c r="AG273" s="72"/>
      <c r="AH273" s="72"/>
      <c r="AI273" s="72"/>
      <c r="AJ273" s="72"/>
    </row>
    <row r="274" spans="1:36" ht="15" customHeight="1" x14ac:dyDescent="0.25">
      <c r="A274" t="str">
        <f t="shared" si="17"/>
        <v/>
      </c>
      <c r="B274">
        <f t="shared" si="16"/>
        <v>226</v>
      </c>
      <c r="C274" s="267"/>
      <c r="D274" s="292" t="s">
        <v>366</v>
      </c>
      <c r="E274" s="293">
        <v>90000</v>
      </c>
      <c r="F274" s="293"/>
      <c r="G274" s="293"/>
      <c r="H274" s="294"/>
      <c r="I274" s="293"/>
      <c r="J274" s="295"/>
      <c r="K274" s="296"/>
      <c r="L274" s="297">
        <f>IF('Journal prep'!J91=0,0,'Journal prep'!J91)</f>
        <v>0</v>
      </c>
      <c r="M274" s="298">
        <f t="shared" si="18"/>
        <v>0</v>
      </c>
      <c r="N274" s="299" t="str">
        <f>CONCATENATE("IMPREST: VAT on Imprest ",$N$34," ",TEXT(Cash!$H$2,"dd-mmm-yy")," to ",TEXT(Cash!$J$2,"dd-mmm-yy")," ", Cash!D91)</f>
        <v xml:space="preserve">IMPREST: VAT on Imprest CAMHS Phoenix School 00-Jan-00 to 00-Jan-00 </v>
      </c>
      <c r="O274" s="281"/>
      <c r="P274" s="72"/>
      <c r="Q274" s="337" t="s">
        <v>364</v>
      </c>
      <c r="R274" s="72"/>
      <c r="S274" s="344" t="str">
        <f>'Journal prep'!F91</f>
        <v xml:space="preserve"> </v>
      </c>
      <c r="T274" s="341" t="s">
        <v>363</v>
      </c>
      <c r="U274" s="299" t="str">
        <f>'Journal prep'!H91</f>
        <v xml:space="preserve"> </v>
      </c>
      <c r="V274" s="72"/>
      <c r="W274" s="72"/>
      <c r="X274" s="72"/>
      <c r="Y274" s="72"/>
      <c r="Z274" s="72"/>
      <c r="AA274" s="72"/>
      <c r="AB274" s="72"/>
      <c r="AC274" s="72"/>
      <c r="AD274" s="72"/>
      <c r="AE274" s="72"/>
      <c r="AF274" s="72"/>
      <c r="AG274" s="72"/>
      <c r="AH274" s="72"/>
      <c r="AI274" s="72"/>
      <c r="AJ274" s="72"/>
    </row>
    <row r="275" spans="1:36" ht="15" customHeight="1" x14ac:dyDescent="0.25">
      <c r="A275" t="str">
        <f t="shared" si="17"/>
        <v/>
      </c>
      <c r="B275">
        <f t="shared" si="16"/>
        <v>227</v>
      </c>
      <c r="C275" s="267"/>
      <c r="D275" s="292" t="s">
        <v>366</v>
      </c>
      <c r="E275" s="293">
        <v>90000</v>
      </c>
      <c r="F275" s="293"/>
      <c r="G275" s="293"/>
      <c r="H275" s="294"/>
      <c r="I275" s="293"/>
      <c r="J275" s="295"/>
      <c r="K275" s="296"/>
      <c r="L275" s="297">
        <f>IF('Journal prep'!J92=0,0,'Journal prep'!J92)</f>
        <v>0</v>
      </c>
      <c r="M275" s="298">
        <f t="shared" si="18"/>
        <v>0</v>
      </c>
      <c r="N275" s="299" t="str">
        <f>CONCATENATE("IMPREST: VAT on Imprest ",$N$34," ",TEXT(Cash!$H$2,"dd-mmm-yy")," to ",TEXT(Cash!$J$2,"dd-mmm-yy")," ", Cash!D92)</f>
        <v xml:space="preserve">IMPREST: VAT on Imprest CAMHS Phoenix School 00-Jan-00 to 00-Jan-00 </v>
      </c>
      <c r="O275" s="281"/>
      <c r="P275" s="72"/>
      <c r="Q275" s="337" t="s">
        <v>364</v>
      </c>
      <c r="R275" s="72"/>
      <c r="S275" s="344" t="str">
        <f>'Journal prep'!F92</f>
        <v xml:space="preserve"> </v>
      </c>
      <c r="T275" s="341" t="s">
        <v>363</v>
      </c>
      <c r="U275" s="299" t="str">
        <f>'Journal prep'!H92</f>
        <v xml:space="preserve"> </v>
      </c>
      <c r="V275" s="72"/>
      <c r="W275" s="72"/>
      <c r="X275" s="72"/>
      <c r="Y275" s="72"/>
      <c r="Z275" s="72"/>
      <c r="AA275" s="72"/>
      <c r="AB275" s="72"/>
      <c r="AC275" s="72"/>
      <c r="AD275" s="72"/>
      <c r="AE275" s="72"/>
      <c r="AF275" s="72"/>
      <c r="AG275" s="72"/>
      <c r="AH275" s="72"/>
      <c r="AI275" s="72"/>
      <c r="AJ275" s="72"/>
    </row>
    <row r="276" spans="1:36" ht="15" customHeight="1" x14ac:dyDescent="0.25">
      <c r="A276" t="str">
        <f t="shared" si="17"/>
        <v/>
      </c>
      <c r="B276">
        <f t="shared" si="16"/>
        <v>228</v>
      </c>
      <c r="C276" s="267"/>
      <c r="D276" s="292" t="s">
        <v>366</v>
      </c>
      <c r="E276" s="293">
        <v>90000</v>
      </c>
      <c r="F276" s="293"/>
      <c r="G276" s="293"/>
      <c r="H276" s="294"/>
      <c r="I276" s="293"/>
      <c r="J276" s="295"/>
      <c r="K276" s="296"/>
      <c r="L276" s="297">
        <f>IF('Journal prep'!J93=0,0,'Journal prep'!J93)</f>
        <v>0</v>
      </c>
      <c r="M276" s="298">
        <f t="shared" si="18"/>
        <v>0</v>
      </c>
      <c r="N276" s="299" t="str">
        <f>CONCATENATE("IMPREST: VAT on Imprest ",$N$34," ",TEXT(Cash!$H$2,"dd-mmm-yy")," to ",TEXT(Cash!$J$2,"dd-mmm-yy")," ", Cash!D93)</f>
        <v xml:space="preserve">IMPREST: VAT on Imprest CAMHS Phoenix School 00-Jan-00 to 00-Jan-00 </v>
      </c>
      <c r="O276" s="281"/>
      <c r="P276" s="72"/>
      <c r="Q276" s="337" t="s">
        <v>364</v>
      </c>
      <c r="R276" s="72"/>
      <c r="S276" s="344" t="str">
        <f>'Journal prep'!F93</f>
        <v xml:space="preserve"> </v>
      </c>
      <c r="T276" s="341" t="s">
        <v>363</v>
      </c>
      <c r="U276" s="299" t="str">
        <f>'Journal prep'!H93</f>
        <v xml:space="preserve"> </v>
      </c>
      <c r="V276" s="72"/>
      <c r="W276" s="72"/>
      <c r="X276" s="72"/>
      <c r="Y276" s="72"/>
      <c r="Z276" s="72"/>
      <c r="AA276" s="72"/>
      <c r="AB276" s="72"/>
      <c r="AC276" s="72"/>
      <c r="AD276" s="72"/>
      <c r="AE276" s="72"/>
      <c r="AF276" s="72"/>
      <c r="AG276" s="72"/>
      <c r="AH276" s="72"/>
      <c r="AI276" s="72"/>
      <c r="AJ276" s="72"/>
    </row>
    <row r="277" spans="1:36" ht="15" customHeight="1" x14ac:dyDescent="0.25">
      <c r="A277" t="str">
        <f t="shared" si="17"/>
        <v/>
      </c>
      <c r="B277">
        <f t="shared" si="16"/>
        <v>229</v>
      </c>
      <c r="C277" s="267"/>
      <c r="D277" s="292" t="s">
        <v>366</v>
      </c>
      <c r="E277" s="293">
        <v>90000</v>
      </c>
      <c r="F277" s="293"/>
      <c r="G277" s="293"/>
      <c r="H277" s="294"/>
      <c r="I277" s="293"/>
      <c r="J277" s="295"/>
      <c r="K277" s="296"/>
      <c r="L277" s="297">
        <f>IF('Journal prep'!J94=0,0,'Journal prep'!J94)</f>
        <v>0</v>
      </c>
      <c r="M277" s="298">
        <f t="shared" si="18"/>
        <v>0</v>
      </c>
      <c r="N277" s="299" t="str">
        <f>CONCATENATE("IMPREST: VAT on Imprest ",$N$34," ",TEXT(Cash!$H$2,"dd-mmm-yy")," to ",TEXT(Cash!$J$2,"dd-mmm-yy")," ", Cash!D94)</f>
        <v xml:space="preserve">IMPREST: VAT on Imprest CAMHS Phoenix School 00-Jan-00 to 00-Jan-00 </v>
      </c>
      <c r="O277" s="281"/>
      <c r="P277" s="72"/>
      <c r="Q277" s="337" t="s">
        <v>364</v>
      </c>
      <c r="R277" s="72"/>
      <c r="S277" s="344" t="str">
        <f>'Journal prep'!F94</f>
        <v xml:space="preserve"> </v>
      </c>
      <c r="T277" s="341" t="s">
        <v>363</v>
      </c>
      <c r="U277" s="299" t="str">
        <f>'Journal prep'!H94</f>
        <v xml:space="preserve"> </v>
      </c>
      <c r="V277" s="72"/>
      <c r="W277" s="72"/>
      <c r="X277" s="72"/>
      <c r="Y277" s="72"/>
      <c r="Z277" s="72"/>
      <c r="AA277" s="72"/>
      <c r="AB277" s="72"/>
      <c r="AC277" s="72"/>
      <c r="AD277" s="72"/>
      <c r="AE277" s="72"/>
      <c r="AF277" s="72"/>
      <c r="AG277" s="72"/>
      <c r="AH277" s="72"/>
      <c r="AI277" s="72"/>
      <c r="AJ277" s="72"/>
    </row>
    <row r="278" spans="1:36" ht="15" customHeight="1" x14ac:dyDescent="0.25">
      <c r="A278" t="str">
        <f t="shared" si="17"/>
        <v/>
      </c>
      <c r="B278">
        <f t="shared" si="16"/>
        <v>230</v>
      </c>
      <c r="C278" s="267"/>
      <c r="D278" s="292" t="s">
        <v>366</v>
      </c>
      <c r="E278" s="293">
        <v>90000</v>
      </c>
      <c r="F278" s="293"/>
      <c r="G278" s="293"/>
      <c r="H278" s="294"/>
      <c r="I278" s="293"/>
      <c r="J278" s="295"/>
      <c r="K278" s="296"/>
      <c r="L278" s="297">
        <f>IF('Journal prep'!J95=0,0,'Journal prep'!J95)</f>
        <v>0</v>
      </c>
      <c r="M278" s="298">
        <f t="shared" si="18"/>
        <v>0</v>
      </c>
      <c r="N278" s="299" t="str">
        <f>CONCATENATE("IMPREST: VAT on Imprest ",$N$34," ",TEXT(Cash!$H$2,"dd-mmm-yy")," to ",TEXT(Cash!$J$2,"dd-mmm-yy")," ", Cash!D95)</f>
        <v xml:space="preserve">IMPREST: VAT on Imprest CAMHS Phoenix School 00-Jan-00 to 00-Jan-00 </v>
      </c>
      <c r="O278" s="281"/>
      <c r="P278" s="72"/>
      <c r="Q278" s="337" t="s">
        <v>364</v>
      </c>
      <c r="R278" s="72"/>
      <c r="S278" s="344" t="str">
        <f>'Journal prep'!F95</f>
        <v xml:space="preserve"> </v>
      </c>
      <c r="T278" s="341" t="s">
        <v>363</v>
      </c>
      <c r="U278" s="299" t="str">
        <f>'Journal prep'!H95</f>
        <v xml:space="preserve"> </v>
      </c>
      <c r="V278" s="72"/>
      <c r="W278" s="72"/>
      <c r="X278" s="72"/>
      <c r="Y278" s="72"/>
      <c r="Z278" s="72"/>
      <c r="AA278" s="72"/>
      <c r="AB278" s="72"/>
      <c r="AC278" s="72"/>
      <c r="AD278" s="72"/>
      <c r="AE278" s="72"/>
      <c r="AF278" s="72"/>
      <c r="AG278" s="72"/>
      <c r="AH278" s="72"/>
      <c r="AI278" s="72"/>
      <c r="AJ278" s="72"/>
    </row>
    <row r="279" spans="1:36" ht="15" customHeight="1" x14ac:dyDescent="0.25">
      <c r="A279" t="str">
        <f t="shared" si="17"/>
        <v/>
      </c>
      <c r="B279">
        <f t="shared" si="16"/>
        <v>231</v>
      </c>
      <c r="C279" s="267"/>
      <c r="D279" s="292" t="s">
        <v>366</v>
      </c>
      <c r="E279" s="293">
        <v>90000</v>
      </c>
      <c r="F279" s="293"/>
      <c r="G279" s="293"/>
      <c r="H279" s="294"/>
      <c r="I279" s="293"/>
      <c r="J279" s="295"/>
      <c r="K279" s="296"/>
      <c r="L279" s="297">
        <f>IF('Journal prep'!J96=0,0,'Journal prep'!J96)</f>
        <v>0</v>
      </c>
      <c r="M279" s="298">
        <f t="shared" si="18"/>
        <v>0</v>
      </c>
      <c r="N279" s="299" t="str">
        <f>CONCATENATE("IMPREST: VAT on Imprest ",$N$34," ",TEXT(Cash!$H$2,"dd-mmm-yy")," to ",TEXT(Cash!$J$2,"dd-mmm-yy")," ", Cash!D96)</f>
        <v xml:space="preserve">IMPREST: VAT on Imprest CAMHS Phoenix School 00-Jan-00 to 00-Jan-00 </v>
      </c>
      <c r="O279" s="281"/>
      <c r="P279" s="72"/>
      <c r="Q279" s="337" t="s">
        <v>364</v>
      </c>
      <c r="R279" s="72"/>
      <c r="S279" s="344" t="str">
        <f>'Journal prep'!F96</f>
        <v xml:space="preserve"> </v>
      </c>
      <c r="T279" s="341" t="s">
        <v>363</v>
      </c>
      <c r="U279" s="299" t="str">
        <f>'Journal prep'!H96</f>
        <v xml:space="preserve"> </v>
      </c>
      <c r="V279" s="72"/>
      <c r="W279" s="72"/>
      <c r="X279" s="72"/>
      <c r="Y279" s="72"/>
      <c r="Z279" s="72"/>
      <c r="AA279" s="72"/>
      <c r="AB279" s="72"/>
      <c r="AC279" s="72"/>
      <c r="AD279" s="72"/>
      <c r="AE279" s="72"/>
      <c r="AF279" s="72"/>
      <c r="AG279" s="72"/>
      <c r="AH279" s="72"/>
      <c r="AI279" s="72"/>
      <c r="AJ279" s="72"/>
    </row>
    <row r="280" spans="1:36" ht="15" customHeight="1" x14ac:dyDescent="0.25">
      <c r="A280" t="str">
        <f t="shared" si="17"/>
        <v/>
      </c>
      <c r="B280">
        <f t="shared" si="16"/>
        <v>232</v>
      </c>
      <c r="C280" s="267"/>
      <c r="D280" s="292" t="s">
        <v>366</v>
      </c>
      <c r="E280" s="293">
        <v>90000</v>
      </c>
      <c r="F280" s="293"/>
      <c r="G280" s="293"/>
      <c r="H280" s="294"/>
      <c r="I280" s="293"/>
      <c r="J280" s="295"/>
      <c r="K280" s="296"/>
      <c r="L280" s="297">
        <f>IF('Journal prep'!J97=0,0,'Journal prep'!J97)</f>
        <v>0</v>
      </c>
      <c r="M280" s="298">
        <f t="shared" si="18"/>
        <v>0</v>
      </c>
      <c r="N280" s="299" t="str">
        <f>CONCATENATE("IMPREST: VAT on Imprest ",$N$34," ",TEXT(Cash!$H$2,"dd-mmm-yy")," to ",TEXT(Cash!$J$2,"dd-mmm-yy")," ", Cash!D97)</f>
        <v xml:space="preserve">IMPREST: VAT on Imprest CAMHS Phoenix School 00-Jan-00 to 00-Jan-00 </v>
      </c>
      <c r="O280" s="281"/>
      <c r="P280" s="72"/>
      <c r="Q280" s="337" t="s">
        <v>364</v>
      </c>
      <c r="R280" s="72"/>
      <c r="S280" s="344" t="str">
        <f>'Journal prep'!F97</f>
        <v xml:space="preserve"> </v>
      </c>
      <c r="T280" s="341" t="s">
        <v>363</v>
      </c>
      <c r="U280" s="299" t="str">
        <f>'Journal prep'!H97</f>
        <v xml:space="preserve"> </v>
      </c>
      <c r="V280" s="72"/>
      <c r="W280" s="72"/>
      <c r="X280" s="72"/>
      <c r="Y280" s="72"/>
      <c r="Z280" s="72"/>
      <c r="AA280" s="72"/>
      <c r="AB280" s="72"/>
      <c r="AC280" s="72"/>
      <c r="AD280" s="72"/>
      <c r="AE280" s="72"/>
      <c r="AF280" s="72"/>
      <c r="AG280" s="72"/>
      <c r="AH280" s="72"/>
      <c r="AI280" s="72"/>
      <c r="AJ280" s="72"/>
    </row>
    <row r="281" spans="1:36" ht="15" customHeight="1" x14ac:dyDescent="0.25">
      <c r="A281" t="str">
        <f t="shared" si="17"/>
        <v/>
      </c>
      <c r="B281">
        <f t="shared" si="16"/>
        <v>233</v>
      </c>
      <c r="C281" s="267"/>
      <c r="D281" s="292" t="s">
        <v>366</v>
      </c>
      <c r="E281" s="293">
        <v>90000</v>
      </c>
      <c r="F281" s="293"/>
      <c r="G281" s="293"/>
      <c r="H281" s="294"/>
      <c r="I281" s="293"/>
      <c r="J281" s="295"/>
      <c r="K281" s="296"/>
      <c r="L281" s="297">
        <f>IF('Journal prep'!J98=0,0,'Journal prep'!J98)</f>
        <v>0</v>
      </c>
      <c r="M281" s="298">
        <f t="shared" si="18"/>
        <v>0</v>
      </c>
      <c r="N281" s="299" t="str">
        <f>CONCATENATE("IMPREST: VAT on Imprest ",$N$34," ",TEXT(Cash!$H$2,"dd-mmm-yy")," to ",TEXT(Cash!$J$2,"dd-mmm-yy")," ", Cash!D98)</f>
        <v xml:space="preserve">IMPREST: VAT on Imprest CAMHS Phoenix School 00-Jan-00 to 00-Jan-00 </v>
      </c>
      <c r="O281" s="281"/>
      <c r="P281" s="72"/>
      <c r="Q281" s="337" t="s">
        <v>364</v>
      </c>
      <c r="R281" s="72"/>
      <c r="S281" s="344" t="str">
        <f>'Journal prep'!F98</f>
        <v xml:space="preserve"> </v>
      </c>
      <c r="T281" s="341" t="s">
        <v>363</v>
      </c>
      <c r="U281" s="299" t="str">
        <f>'Journal prep'!H98</f>
        <v xml:space="preserve"> </v>
      </c>
      <c r="V281" s="72"/>
      <c r="W281" s="72"/>
      <c r="X281" s="72"/>
      <c r="Y281" s="72"/>
      <c r="Z281" s="72"/>
      <c r="AA281" s="72"/>
      <c r="AB281" s="72"/>
      <c r="AC281" s="72"/>
      <c r="AD281" s="72"/>
      <c r="AE281" s="72"/>
      <c r="AF281" s="72"/>
      <c r="AG281" s="72"/>
      <c r="AH281" s="72"/>
      <c r="AI281" s="72"/>
      <c r="AJ281" s="72"/>
    </row>
    <row r="282" spans="1:36" ht="15" customHeight="1" x14ac:dyDescent="0.25">
      <c r="A282" t="str">
        <f t="shared" si="17"/>
        <v/>
      </c>
      <c r="B282">
        <f t="shared" si="16"/>
        <v>234</v>
      </c>
      <c r="C282" s="267"/>
      <c r="D282" s="292" t="s">
        <v>366</v>
      </c>
      <c r="E282" s="293">
        <v>90000</v>
      </c>
      <c r="F282" s="293"/>
      <c r="G282" s="293"/>
      <c r="H282" s="294"/>
      <c r="I282" s="293"/>
      <c r="J282" s="295"/>
      <c r="K282" s="296"/>
      <c r="L282" s="297">
        <f>IF('Journal prep'!J99=0,0,'Journal prep'!J99)</f>
        <v>0</v>
      </c>
      <c r="M282" s="298">
        <f t="shared" si="18"/>
        <v>0</v>
      </c>
      <c r="N282" s="299" t="str">
        <f>CONCATENATE("IMPREST: VAT on Imprest ",$N$34," ",TEXT(Cash!$H$2,"dd-mmm-yy")," to ",TEXT(Cash!$J$2,"dd-mmm-yy")," ", Cash!D99)</f>
        <v xml:space="preserve">IMPREST: VAT on Imprest CAMHS Phoenix School 00-Jan-00 to 00-Jan-00 </v>
      </c>
      <c r="O282" s="281"/>
      <c r="P282" s="72"/>
      <c r="Q282" s="337" t="s">
        <v>364</v>
      </c>
      <c r="R282" s="72"/>
      <c r="S282" s="344" t="str">
        <f>'Journal prep'!F99</f>
        <v xml:space="preserve"> </v>
      </c>
      <c r="T282" s="341" t="s">
        <v>363</v>
      </c>
      <c r="U282" s="299" t="str">
        <f>'Journal prep'!H99</f>
        <v xml:space="preserve"> </v>
      </c>
      <c r="V282" s="72"/>
      <c r="W282" s="72"/>
      <c r="X282" s="72"/>
      <c r="Y282" s="72"/>
      <c r="Z282" s="72"/>
      <c r="AA282" s="72"/>
      <c r="AB282" s="72"/>
      <c r="AC282" s="72"/>
      <c r="AD282" s="72"/>
      <c r="AE282" s="72"/>
      <c r="AF282" s="72"/>
      <c r="AG282" s="72"/>
      <c r="AH282" s="72"/>
      <c r="AI282" s="72"/>
      <c r="AJ282" s="72"/>
    </row>
    <row r="283" spans="1:36" ht="15" customHeight="1" x14ac:dyDescent="0.25">
      <c r="A283" t="str">
        <f t="shared" si="17"/>
        <v/>
      </c>
      <c r="B283">
        <f t="shared" si="16"/>
        <v>235</v>
      </c>
      <c r="C283" s="267"/>
      <c r="D283" s="292" t="s">
        <v>366</v>
      </c>
      <c r="E283" s="293">
        <v>90000</v>
      </c>
      <c r="F283" s="293"/>
      <c r="G283" s="293"/>
      <c r="H283" s="294"/>
      <c r="I283" s="293"/>
      <c r="J283" s="295"/>
      <c r="K283" s="296"/>
      <c r="L283" s="297">
        <f>IF('Journal prep'!J100=0,0,'Journal prep'!J100)</f>
        <v>0</v>
      </c>
      <c r="M283" s="298">
        <f t="shared" si="18"/>
        <v>0</v>
      </c>
      <c r="N283" s="299" t="str">
        <f>CONCATENATE("IMPREST: VAT on Imprest ",$N$34," ",TEXT(Cash!$H$2,"dd-mmm-yy")," to ",TEXT(Cash!$J$2,"dd-mmm-yy")," ", Cash!D100)</f>
        <v xml:space="preserve">IMPREST: VAT on Imprest CAMHS Phoenix School 00-Jan-00 to 00-Jan-00 </v>
      </c>
      <c r="O283" s="281"/>
      <c r="P283" s="72"/>
      <c r="Q283" s="337" t="s">
        <v>364</v>
      </c>
      <c r="R283" s="72"/>
      <c r="S283" s="344" t="str">
        <f>'Journal prep'!F100</f>
        <v xml:space="preserve"> </v>
      </c>
      <c r="T283" s="341" t="s">
        <v>363</v>
      </c>
      <c r="U283" s="299" t="str">
        <f>'Journal prep'!H100</f>
        <v xml:space="preserve"> </v>
      </c>
      <c r="V283" s="72"/>
      <c r="W283" s="72"/>
      <c r="X283" s="72"/>
      <c r="Y283" s="72"/>
      <c r="Z283" s="72"/>
      <c r="AA283" s="72"/>
      <c r="AB283" s="72"/>
      <c r="AC283" s="72"/>
      <c r="AD283" s="72"/>
      <c r="AE283" s="72"/>
      <c r="AF283" s="72"/>
      <c r="AG283" s="72"/>
      <c r="AH283" s="72"/>
      <c r="AI283" s="72"/>
      <c r="AJ283" s="72"/>
    </row>
    <row r="284" spans="1:36" ht="15" customHeight="1" x14ac:dyDescent="0.25">
      <c r="A284" t="str">
        <f t="shared" si="17"/>
        <v/>
      </c>
      <c r="B284">
        <f t="shared" si="16"/>
        <v>236</v>
      </c>
      <c r="C284" s="267"/>
      <c r="D284" s="292" t="s">
        <v>366</v>
      </c>
      <c r="E284" s="293">
        <v>90000</v>
      </c>
      <c r="F284" s="293"/>
      <c r="G284" s="293"/>
      <c r="H284" s="294"/>
      <c r="I284" s="293"/>
      <c r="J284" s="295"/>
      <c r="K284" s="296"/>
      <c r="L284" s="297">
        <f>IF('Journal prep'!J101=0,0,'Journal prep'!J101)</f>
        <v>0</v>
      </c>
      <c r="M284" s="298">
        <f t="shared" si="18"/>
        <v>0</v>
      </c>
      <c r="N284" s="299" t="str">
        <f>CONCATENATE("IMPREST: VAT on Imprest ",$N$34," ",TEXT(Cash!$H$2,"dd-mmm-yy")," to ",TEXT(Cash!$J$2,"dd-mmm-yy")," ", Cash!D101)</f>
        <v xml:space="preserve">IMPREST: VAT on Imprest CAMHS Phoenix School 00-Jan-00 to 00-Jan-00 </v>
      </c>
      <c r="O284" s="281"/>
      <c r="P284" s="72"/>
      <c r="Q284" s="337" t="s">
        <v>364</v>
      </c>
      <c r="R284" s="72"/>
      <c r="S284" s="344" t="str">
        <f>'Journal prep'!F101</f>
        <v xml:space="preserve"> </v>
      </c>
      <c r="T284" s="341" t="s">
        <v>363</v>
      </c>
      <c r="U284" s="299" t="str">
        <f>'Journal prep'!H101</f>
        <v xml:space="preserve"> </v>
      </c>
      <c r="V284" s="72"/>
      <c r="W284" s="72"/>
      <c r="X284" s="72"/>
      <c r="Y284" s="72"/>
      <c r="Z284" s="72"/>
      <c r="AA284" s="72"/>
      <c r="AB284" s="72"/>
      <c r="AC284" s="72"/>
      <c r="AD284" s="72"/>
      <c r="AE284" s="72"/>
      <c r="AF284" s="72"/>
      <c r="AG284" s="72"/>
      <c r="AH284" s="72"/>
      <c r="AI284" s="72"/>
      <c r="AJ284" s="72"/>
    </row>
    <row r="285" spans="1:36" ht="15" customHeight="1" x14ac:dyDescent="0.25">
      <c r="A285" t="str">
        <f t="shared" si="17"/>
        <v/>
      </c>
      <c r="B285">
        <f t="shared" si="16"/>
        <v>237</v>
      </c>
      <c r="C285" s="267"/>
      <c r="D285" s="292" t="s">
        <v>366</v>
      </c>
      <c r="E285" s="293">
        <v>90000</v>
      </c>
      <c r="F285" s="293"/>
      <c r="G285" s="293"/>
      <c r="H285" s="294"/>
      <c r="I285" s="293"/>
      <c r="J285" s="295"/>
      <c r="K285" s="296"/>
      <c r="L285" s="297">
        <f>IF('Journal prep'!J102=0,0,'Journal prep'!J102)</f>
        <v>0</v>
      </c>
      <c r="M285" s="298">
        <f t="shared" si="18"/>
        <v>0</v>
      </c>
      <c r="N285" s="299" t="str">
        <f>CONCATENATE("IMPREST: VAT on Imprest ",$N$34," ",TEXT(Cash!$H$2,"dd-mmm-yy")," to ",TEXT(Cash!$J$2,"dd-mmm-yy")," ", Cash!D102)</f>
        <v xml:space="preserve">IMPREST: VAT on Imprest CAMHS Phoenix School 00-Jan-00 to 00-Jan-00 </v>
      </c>
      <c r="O285" s="281"/>
      <c r="P285" s="72"/>
      <c r="Q285" s="337" t="s">
        <v>364</v>
      </c>
      <c r="R285" s="72"/>
      <c r="S285" s="344" t="str">
        <f>'Journal prep'!F102</f>
        <v xml:space="preserve"> </v>
      </c>
      <c r="T285" s="341" t="s">
        <v>363</v>
      </c>
      <c r="U285" s="299" t="str">
        <f>'Journal prep'!H102</f>
        <v xml:space="preserve"> </v>
      </c>
      <c r="V285" s="72"/>
      <c r="W285" s="72"/>
      <c r="X285" s="72"/>
      <c r="Y285" s="72"/>
      <c r="Z285" s="72"/>
      <c r="AA285" s="72"/>
      <c r="AB285" s="72"/>
      <c r="AC285" s="72"/>
      <c r="AD285" s="72"/>
      <c r="AE285" s="72"/>
      <c r="AF285" s="72"/>
      <c r="AG285" s="72"/>
      <c r="AH285" s="72"/>
      <c r="AI285" s="72"/>
      <c r="AJ285" s="72"/>
    </row>
    <row r="286" spans="1:36" ht="15" customHeight="1" x14ac:dyDescent="0.25">
      <c r="A286" t="str">
        <f t="shared" si="17"/>
        <v/>
      </c>
      <c r="B286">
        <f t="shared" si="16"/>
        <v>238</v>
      </c>
      <c r="C286" s="267"/>
      <c r="D286" s="292" t="s">
        <v>366</v>
      </c>
      <c r="E286" s="293">
        <v>90000</v>
      </c>
      <c r="F286" s="293"/>
      <c r="G286" s="293"/>
      <c r="H286" s="294"/>
      <c r="I286" s="293"/>
      <c r="J286" s="295"/>
      <c r="K286" s="296"/>
      <c r="L286" s="297">
        <f>IF('Journal prep'!J103=0,0,'Journal prep'!J103)</f>
        <v>0</v>
      </c>
      <c r="M286" s="298">
        <f t="shared" si="18"/>
        <v>0</v>
      </c>
      <c r="N286" s="299" t="str">
        <f>CONCATENATE("IMPREST: VAT on Imprest ",$N$34," ",TEXT(Cash!$H$2,"dd-mmm-yy")," to ",TEXT(Cash!$J$2,"dd-mmm-yy")," ", Cash!D103)</f>
        <v xml:space="preserve">IMPREST: VAT on Imprest CAMHS Phoenix School 00-Jan-00 to 00-Jan-00 </v>
      </c>
      <c r="O286" s="281"/>
      <c r="P286" s="72"/>
      <c r="Q286" s="337" t="s">
        <v>364</v>
      </c>
      <c r="R286" s="72"/>
      <c r="S286" s="344" t="str">
        <f>'Journal prep'!F103</f>
        <v xml:space="preserve"> </v>
      </c>
      <c r="T286" s="341" t="s">
        <v>363</v>
      </c>
      <c r="U286" s="299" t="str">
        <f>'Journal prep'!H103</f>
        <v xml:space="preserve"> </v>
      </c>
      <c r="V286" s="72"/>
      <c r="W286" s="72"/>
      <c r="X286" s="72"/>
      <c r="Y286" s="72"/>
      <c r="Z286" s="72"/>
      <c r="AA286" s="72"/>
      <c r="AB286" s="72"/>
      <c r="AC286" s="72"/>
      <c r="AD286" s="72"/>
      <c r="AE286" s="72"/>
      <c r="AF286" s="72"/>
      <c r="AG286" s="72"/>
      <c r="AH286" s="72"/>
      <c r="AI286" s="72"/>
      <c r="AJ286" s="72"/>
    </row>
    <row r="287" spans="1:36" ht="15" customHeight="1" x14ac:dyDescent="0.25">
      <c r="A287" t="str">
        <f t="shared" si="17"/>
        <v/>
      </c>
      <c r="B287">
        <f t="shared" si="16"/>
        <v>239</v>
      </c>
      <c r="C287" s="267"/>
      <c r="D287" s="292" t="s">
        <v>366</v>
      </c>
      <c r="E287" s="293">
        <v>90000</v>
      </c>
      <c r="F287" s="293"/>
      <c r="G287" s="293"/>
      <c r="H287" s="294"/>
      <c r="I287" s="293"/>
      <c r="J287" s="295"/>
      <c r="K287" s="296"/>
      <c r="L287" s="297">
        <f>IF('Journal prep'!J104=0,0,'Journal prep'!J104)</f>
        <v>0</v>
      </c>
      <c r="M287" s="298">
        <f t="shared" si="18"/>
        <v>0</v>
      </c>
      <c r="N287" s="299" t="str">
        <f>CONCATENATE("IMPREST: VAT on Imprest ",$N$34," ",TEXT(Cash!$H$2,"dd-mmm-yy")," to ",TEXT(Cash!$J$2,"dd-mmm-yy")," ", Cash!D104)</f>
        <v xml:space="preserve">IMPREST: VAT on Imprest CAMHS Phoenix School 00-Jan-00 to 00-Jan-00 </v>
      </c>
      <c r="O287" s="281"/>
      <c r="P287" s="72"/>
      <c r="Q287" s="337" t="s">
        <v>364</v>
      </c>
      <c r="R287" s="72"/>
      <c r="S287" s="344" t="str">
        <f>'Journal prep'!F104</f>
        <v xml:space="preserve"> </v>
      </c>
      <c r="T287" s="341" t="s">
        <v>363</v>
      </c>
      <c r="U287" s="299" t="str">
        <f>'Journal prep'!H104</f>
        <v xml:space="preserve"> </v>
      </c>
      <c r="V287" s="72"/>
      <c r="W287" s="72"/>
      <c r="X287" s="72"/>
      <c r="Y287" s="72"/>
      <c r="Z287" s="72"/>
      <c r="AA287" s="72"/>
      <c r="AB287" s="72"/>
      <c r="AC287" s="72"/>
      <c r="AD287" s="72"/>
      <c r="AE287" s="72"/>
      <c r="AF287" s="72"/>
      <c r="AG287" s="72"/>
      <c r="AH287" s="72"/>
      <c r="AI287" s="72"/>
      <c r="AJ287" s="72"/>
    </row>
    <row r="288" spans="1:36" ht="15" customHeight="1" x14ac:dyDescent="0.25">
      <c r="A288" t="str">
        <f t="shared" si="17"/>
        <v/>
      </c>
      <c r="B288">
        <f t="shared" si="16"/>
        <v>240</v>
      </c>
      <c r="C288" s="267"/>
      <c r="D288" s="292" t="s">
        <v>366</v>
      </c>
      <c r="E288" s="293">
        <v>90000</v>
      </c>
      <c r="F288" s="293"/>
      <c r="G288" s="293"/>
      <c r="H288" s="294"/>
      <c r="I288" s="293"/>
      <c r="J288" s="295"/>
      <c r="K288" s="296"/>
      <c r="L288" s="297">
        <f>IF('Journal prep'!J105=0,0,'Journal prep'!J105)</f>
        <v>0</v>
      </c>
      <c r="M288" s="298">
        <f t="shared" si="18"/>
        <v>0</v>
      </c>
      <c r="N288" s="299" t="str">
        <f>CONCATENATE("IMPREST: VAT on Imprest ",$N$34," ",TEXT(Cash!$H$2,"dd-mmm-yy")," to ",TEXT(Cash!$J$2,"dd-mmm-yy")," ", Cash!D105)</f>
        <v xml:space="preserve">IMPREST: VAT on Imprest CAMHS Phoenix School 00-Jan-00 to 00-Jan-00 </v>
      </c>
      <c r="O288" s="281"/>
      <c r="P288" s="72"/>
      <c r="Q288" s="337" t="s">
        <v>364</v>
      </c>
      <c r="R288" s="72"/>
      <c r="S288" s="344" t="str">
        <f>'Journal prep'!F105</f>
        <v xml:space="preserve"> </v>
      </c>
      <c r="T288" s="341" t="s">
        <v>363</v>
      </c>
      <c r="U288" s="299" t="str">
        <f>'Journal prep'!H105</f>
        <v xml:space="preserve"> </v>
      </c>
      <c r="V288" s="72"/>
      <c r="W288" s="72"/>
      <c r="X288" s="72"/>
      <c r="Y288" s="72"/>
      <c r="Z288" s="72"/>
      <c r="AA288" s="72"/>
      <c r="AB288" s="72"/>
      <c r="AC288" s="72"/>
      <c r="AD288" s="72"/>
      <c r="AE288" s="72"/>
      <c r="AF288" s="72"/>
      <c r="AG288" s="72"/>
      <c r="AH288" s="72"/>
      <c r="AI288" s="72"/>
      <c r="AJ288" s="72"/>
    </row>
    <row r="289" spans="1:36" ht="15" customHeight="1" x14ac:dyDescent="0.25">
      <c r="A289" t="str">
        <f t="shared" si="17"/>
        <v/>
      </c>
      <c r="B289">
        <f t="shared" si="16"/>
        <v>241</v>
      </c>
      <c r="C289" s="267"/>
      <c r="D289" s="292" t="s">
        <v>366</v>
      </c>
      <c r="E289" s="293">
        <v>90000</v>
      </c>
      <c r="F289" s="293"/>
      <c r="G289" s="293"/>
      <c r="H289" s="294"/>
      <c r="I289" s="293"/>
      <c r="J289" s="295"/>
      <c r="K289" s="296"/>
      <c r="L289" s="297">
        <f>IF('Journal prep'!J106=0,0,'Journal prep'!J106)</f>
        <v>0</v>
      </c>
      <c r="M289" s="298">
        <f t="shared" ref="M289" si="19">ROUND(L289,2)</f>
        <v>0</v>
      </c>
      <c r="N289" s="299" t="str">
        <f>CONCATENATE("IMPREST: VAT on Imprest ",$N$34," ",TEXT(Cash!$H$2,"dd-mmm-yy")," to ",TEXT(Cash!$J$2,"dd-mmm-yy")," ", 'Chqs to Payee'!D6)</f>
        <v xml:space="preserve">IMPREST: VAT on Imprest CAMHS Phoenix School 00-Jan-00 to 00-Jan-00 </v>
      </c>
      <c r="O289" s="281"/>
      <c r="P289" s="72"/>
      <c r="Q289" s="337" t="s">
        <v>365</v>
      </c>
      <c r="R289" s="72"/>
      <c r="S289" s="344" t="str">
        <f>'Journal prep'!F106</f>
        <v xml:space="preserve"> </v>
      </c>
      <c r="T289" s="341" t="s">
        <v>363</v>
      </c>
      <c r="U289" s="299" t="str">
        <f>'Journal prep'!H106</f>
        <v xml:space="preserve"> </v>
      </c>
      <c r="V289" s="72"/>
      <c r="W289" s="72"/>
      <c r="X289" s="72"/>
      <c r="Y289" s="72"/>
      <c r="Z289" s="72"/>
      <c r="AA289" s="72"/>
      <c r="AB289" s="72"/>
      <c r="AC289" s="72"/>
      <c r="AD289" s="72"/>
      <c r="AE289" s="72"/>
      <c r="AF289" s="72"/>
      <c r="AG289" s="72"/>
      <c r="AH289" s="72"/>
      <c r="AI289" s="72"/>
      <c r="AJ289" s="72"/>
    </row>
    <row r="290" spans="1:36" ht="15" customHeight="1" x14ac:dyDescent="0.25">
      <c r="A290" t="str">
        <f t="shared" si="17"/>
        <v/>
      </c>
      <c r="B290">
        <f t="shared" si="16"/>
        <v>242</v>
      </c>
      <c r="C290" s="267"/>
      <c r="D290" s="292" t="s">
        <v>366</v>
      </c>
      <c r="E290" s="293">
        <v>90000</v>
      </c>
      <c r="F290" s="293"/>
      <c r="G290" s="293"/>
      <c r="H290" s="294"/>
      <c r="I290" s="293"/>
      <c r="J290" s="295"/>
      <c r="K290" s="296"/>
      <c r="L290" s="297">
        <f>IF('Journal prep'!J107=0,0,'Journal prep'!J107)</f>
        <v>0</v>
      </c>
      <c r="M290" s="298">
        <f t="shared" ref="M290:M328" si="20">ROUND(L290,2)</f>
        <v>0</v>
      </c>
      <c r="N290" s="299" t="str">
        <f>CONCATENATE("IMPREST: VAT on Imprest ",$N$34," ",TEXT(Cash!$H$2,"dd-mmm-yy")," to ",TEXT(Cash!$J$2,"dd-mmm-yy")," ", 'Chqs to Payee'!D7)</f>
        <v xml:space="preserve">IMPREST: VAT on Imprest CAMHS Phoenix School 00-Jan-00 to 00-Jan-00 </v>
      </c>
      <c r="O290" s="281"/>
      <c r="P290" s="72"/>
      <c r="Q290" s="337" t="s">
        <v>365</v>
      </c>
      <c r="R290" s="72"/>
      <c r="S290" s="344" t="str">
        <f>'Journal prep'!F107</f>
        <v xml:space="preserve"> </v>
      </c>
      <c r="T290" s="341" t="s">
        <v>363</v>
      </c>
      <c r="U290" s="299" t="str">
        <f>'Journal prep'!H107</f>
        <v xml:space="preserve"> </v>
      </c>
      <c r="V290" s="72"/>
      <c r="W290" s="72"/>
      <c r="X290" s="72"/>
      <c r="Y290" s="72"/>
      <c r="Z290" s="72"/>
      <c r="AA290" s="72"/>
      <c r="AB290" s="72"/>
      <c r="AC290" s="72"/>
      <c r="AD290" s="72"/>
      <c r="AE290" s="72"/>
      <c r="AF290" s="72"/>
      <c r="AG290" s="72"/>
      <c r="AH290" s="72"/>
      <c r="AI290" s="72"/>
      <c r="AJ290" s="72"/>
    </row>
    <row r="291" spans="1:36" ht="15" customHeight="1" x14ac:dyDescent="0.25">
      <c r="A291" t="str">
        <f t="shared" si="17"/>
        <v/>
      </c>
      <c r="B291">
        <f t="shared" si="16"/>
        <v>243</v>
      </c>
      <c r="C291" s="267"/>
      <c r="D291" s="292" t="s">
        <v>366</v>
      </c>
      <c r="E291" s="293">
        <v>90000</v>
      </c>
      <c r="F291" s="293"/>
      <c r="G291" s="293"/>
      <c r="H291" s="294"/>
      <c r="I291" s="293"/>
      <c r="J291" s="295"/>
      <c r="K291" s="296"/>
      <c r="L291" s="297">
        <f>IF('Journal prep'!J108=0,0,'Journal prep'!J108)</f>
        <v>0</v>
      </c>
      <c r="M291" s="298">
        <f t="shared" si="20"/>
        <v>0</v>
      </c>
      <c r="N291" s="299" t="str">
        <f>CONCATENATE("IMPREST: VAT on Imprest ",$N$34," ",TEXT(Cash!$H$2,"dd-mmm-yy")," to ",TEXT(Cash!$J$2,"dd-mmm-yy")," ", 'Chqs to Payee'!D8)</f>
        <v xml:space="preserve">IMPREST: VAT on Imprest CAMHS Phoenix School 00-Jan-00 to 00-Jan-00 </v>
      </c>
      <c r="O291" s="281"/>
      <c r="P291" s="72"/>
      <c r="Q291" s="337" t="s">
        <v>365</v>
      </c>
      <c r="R291" s="72"/>
      <c r="S291" s="344" t="str">
        <f>'Journal prep'!F108</f>
        <v xml:space="preserve"> </v>
      </c>
      <c r="T291" s="341" t="s">
        <v>363</v>
      </c>
      <c r="U291" s="299" t="str">
        <f>'Journal prep'!H108</f>
        <v xml:space="preserve"> </v>
      </c>
      <c r="V291" s="72"/>
      <c r="W291" s="72"/>
      <c r="X291" s="72"/>
      <c r="Y291" s="72"/>
      <c r="Z291" s="72"/>
      <c r="AA291" s="72"/>
      <c r="AB291" s="72"/>
      <c r="AC291" s="72"/>
      <c r="AD291" s="72"/>
      <c r="AE291" s="72"/>
      <c r="AF291" s="72"/>
      <c r="AG291" s="72"/>
      <c r="AH291" s="72"/>
      <c r="AI291" s="72"/>
      <c r="AJ291" s="72"/>
    </row>
    <row r="292" spans="1:36" ht="15" customHeight="1" x14ac:dyDescent="0.25">
      <c r="A292" t="str">
        <f t="shared" si="17"/>
        <v/>
      </c>
      <c r="B292">
        <f t="shared" si="16"/>
        <v>244</v>
      </c>
      <c r="C292" s="267"/>
      <c r="D292" s="292" t="s">
        <v>366</v>
      </c>
      <c r="E292" s="293">
        <v>90000</v>
      </c>
      <c r="F292" s="293"/>
      <c r="G292" s="293"/>
      <c r="H292" s="294"/>
      <c r="I292" s="293"/>
      <c r="J292" s="295"/>
      <c r="K292" s="296"/>
      <c r="L292" s="297">
        <f>IF('Journal prep'!J109=0,0,'Journal prep'!J109)</f>
        <v>0</v>
      </c>
      <c r="M292" s="298">
        <f t="shared" si="20"/>
        <v>0</v>
      </c>
      <c r="N292" s="299" t="str">
        <f>CONCATENATE("IMPREST: VAT on Imprest ",$N$34," ",TEXT(Cash!$H$2,"dd-mmm-yy")," to ",TEXT(Cash!$J$2,"dd-mmm-yy")," ", 'Chqs to Payee'!D9)</f>
        <v xml:space="preserve">IMPREST: VAT on Imprest CAMHS Phoenix School 00-Jan-00 to 00-Jan-00 </v>
      </c>
      <c r="O292" s="281"/>
      <c r="P292" s="72"/>
      <c r="Q292" s="337" t="s">
        <v>365</v>
      </c>
      <c r="R292" s="72"/>
      <c r="S292" s="344" t="str">
        <f>'Journal prep'!F109</f>
        <v xml:space="preserve"> </v>
      </c>
      <c r="T292" s="341" t="s">
        <v>363</v>
      </c>
      <c r="U292" s="299" t="str">
        <f>'Journal prep'!H109</f>
        <v xml:space="preserve"> </v>
      </c>
      <c r="V292" s="72"/>
      <c r="W292" s="72"/>
      <c r="X292" s="72"/>
      <c r="Y292" s="72"/>
      <c r="Z292" s="72"/>
      <c r="AA292" s="72"/>
      <c r="AB292" s="72"/>
      <c r="AC292" s="72"/>
      <c r="AD292" s="72"/>
      <c r="AE292" s="72"/>
      <c r="AF292" s="72"/>
      <c r="AG292" s="72"/>
      <c r="AH292" s="72"/>
      <c r="AI292" s="72"/>
      <c r="AJ292" s="72"/>
    </row>
    <row r="293" spans="1:36" ht="15" customHeight="1" x14ac:dyDescent="0.25">
      <c r="A293" t="str">
        <f t="shared" si="17"/>
        <v/>
      </c>
      <c r="B293">
        <f t="shared" si="16"/>
        <v>245</v>
      </c>
      <c r="C293" s="267"/>
      <c r="D293" s="292" t="s">
        <v>366</v>
      </c>
      <c r="E293" s="293">
        <v>90000</v>
      </c>
      <c r="F293" s="293"/>
      <c r="G293" s="293"/>
      <c r="H293" s="294"/>
      <c r="I293" s="293"/>
      <c r="J293" s="295"/>
      <c r="K293" s="296"/>
      <c r="L293" s="297">
        <f>IF('Journal prep'!J110=0,0,'Journal prep'!J110)</f>
        <v>0</v>
      </c>
      <c r="M293" s="298">
        <f t="shared" si="20"/>
        <v>0</v>
      </c>
      <c r="N293" s="299" t="str">
        <f>CONCATENATE("IMPREST: VAT on Imprest ",$N$34," ",TEXT(Cash!$H$2,"dd-mmm-yy")," to ",TEXT(Cash!$J$2,"dd-mmm-yy")," ", 'Chqs to Payee'!D10)</f>
        <v xml:space="preserve">IMPREST: VAT on Imprest CAMHS Phoenix School 00-Jan-00 to 00-Jan-00 </v>
      </c>
      <c r="O293" s="281"/>
      <c r="P293" s="72"/>
      <c r="Q293" s="337" t="s">
        <v>365</v>
      </c>
      <c r="R293" s="72"/>
      <c r="S293" s="344" t="str">
        <f>'Journal prep'!F110</f>
        <v xml:space="preserve"> </v>
      </c>
      <c r="T293" s="341" t="s">
        <v>363</v>
      </c>
      <c r="U293" s="299" t="str">
        <f>'Journal prep'!H110</f>
        <v xml:space="preserve"> </v>
      </c>
      <c r="V293" s="72"/>
      <c r="W293" s="72"/>
      <c r="X293" s="72"/>
      <c r="Y293" s="72"/>
      <c r="Z293" s="72"/>
      <c r="AA293" s="72"/>
      <c r="AB293" s="72"/>
      <c r="AC293" s="72"/>
      <c r="AD293" s="72"/>
      <c r="AE293" s="72"/>
      <c r="AF293" s="72"/>
      <c r="AG293" s="72"/>
      <c r="AH293" s="72"/>
      <c r="AI293" s="72"/>
      <c r="AJ293" s="72"/>
    </row>
    <row r="294" spans="1:36" ht="15" customHeight="1" x14ac:dyDescent="0.25">
      <c r="A294" t="str">
        <f t="shared" si="17"/>
        <v/>
      </c>
      <c r="B294">
        <f t="shared" si="16"/>
        <v>246</v>
      </c>
      <c r="C294" s="267"/>
      <c r="D294" s="292" t="s">
        <v>366</v>
      </c>
      <c r="E294" s="293">
        <v>90000</v>
      </c>
      <c r="F294" s="293"/>
      <c r="G294" s="293"/>
      <c r="H294" s="294"/>
      <c r="I294" s="293"/>
      <c r="J294" s="295"/>
      <c r="K294" s="296"/>
      <c r="L294" s="297">
        <f>IF('Journal prep'!J111=0,0,'Journal prep'!J111)</f>
        <v>0</v>
      </c>
      <c r="M294" s="298">
        <f t="shared" si="20"/>
        <v>0</v>
      </c>
      <c r="N294" s="299" t="str">
        <f>CONCATENATE("IMPREST: VAT on Imprest ",$N$34," ",TEXT(Cash!$H$2,"dd-mmm-yy")," to ",TEXT(Cash!$J$2,"dd-mmm-yy")," ", 'Chqs to Payee'!D11)</f>
        <v xml:space="preserve">IMPREST: VAT on Imprest CAMHS Phoenix School 00-Jan-00 to 00-Jan-00 </v>
      </c>
      <c r="O294" s="281"/>
      <c r="P294" s="72"/>
      <c r="Q294" s="337" t="s">
        <v>365</v>
      </c>
      <c r="R294" s="72"/>
      <c r="S294" s="344" t="str">
        <f>'Journal prep'!F111</f>
        <v xml:space="preserve"> </v>
      </c>
      <c r="T294" s="341" t="s">
        <v>363</v>
      </c>
      <c r="U294" s="299" t="str">
        <f>'Journal prep'!H111</f>
        <v xml:space="preserve"> </v>
      </c>
      <c r="V294" s="72"/>
      <c r="W294" s="72"/>
      <c r="X294" s="72"/>
      <c r="Y294" s="72"/>
      <c r="Z294" s="72"/>
      <c r="AA294" s="72"/>
      <c r="AB294" s="72"/>
      <c r="AC294" s="72"/>
      <c r="AD294" s="72"/>
      <c r="AE294" s="72"/>
      <c r="AF294" s="72"/>
      <c r="AG294" s="72"/>
      <c r="AH294" s="72"/>
      <c r="AI294" s="72"/>
      <c r="AJ294" s="72"/>
    </row>
    <row r="295" spans="1:36" ht="15" customHeight="1" x14ac:dyDescent="0.25">
      <c r="A295" t="str">
        <f t="shared" si="17"/>
        <v/>
      </c>
      <c r="B295">
        <f t="shared" si="16"/>
        <v>247</v>
      </c>
      <c r="C295" s="267"/>
      <c r="D295" s="292" t="s">
        <v>366</v>
      </c>
      <c r="E295" s="293">
        <v>90000</v>
      </c>
      <c r="F295" s="293"/>
      <c r="G295" s="293"/>
      <c r="H295" s="294"/>
      <c r="I295" s="293"/>
      <c r="J295" s="295"/>
      <c r="K295" s="296"/>
      <c r="L295" s="297">
        <f>IF('Journal prep'!J112=0,0,'Journal prep'!J112)</f>
        <v>0</v>
      </c>
      <c r="M295" s="298">
        <f t="shared" si="20"/>
        <v>0</v>
      </c>
      <c r="N295" s="299" t="str">
        <f>CONCATENATE("IMPREST: VAT on Imprest ",$N$34," ",TEXT(Cash!$H$2,"dd-mmm-yy")," to ",TEXT(Cash!$J$2,"dd-mmm-yy")," ", 'Chqs to Payee'!D12)</f>
        <v xml:space="preserve">IMPREST: VAT on Imprest CAMHS Phoenix School 00-Jan-00 to 00-Jan-00 </v>
      </c>
      <c r="O295" s="281"/>
      <c r="P295" s="72"/>
      <c r="Q295" s="337" t="s">
        <v>365</v>
      </c>
      <c r="R295" s="72"/>
      <c r="S295" s="344" t="str">
        <f>'Journal prep'!F112</f>
        <v xml:space="preserve"> </v>
      </c>
      <c r="T295" s="341" t="s">
        <v>363</v>
      </c>
      <c r="U295" s="299" t="str">
        <f>'Journal prep'!H112</f>
        <v xml:space="preserve"> </v>
      </c>
      <c r="V295" s="72"/>
      <c r="W295" s="72"/>
      <c r="X295" s="72"/>
      <c r="Y295" s="72"/>
      <c r="Z295" s="72"/>
      <c r="AA295" s="72"/>
      <c r="AB295" s="72"/>
      <c r="AC295" s="72"/>
      <c r="AD295" s="72"/>
      <c r="AE295" s="72"/>
      <c r="AF295" s="72"/>
      <c r="AG295" s="72"/>
      <c r="AH295" s="72"/>
      <c r="AI295" s="72"/>
      <c r="AJ295" s="72"/>
    </row>
    <row r="296" spans="1:36" ht="15" customHeight="1" x14ac:dyDescent="0.25">
      <c r="A296" t="str">
        <f t="shared" si="17"/>
        <v/>
      </c>
      <c r="B296">
        <f t="shared" si="16"/>
        <v>248</v>
      </c>
      <c r="C296" s="267"/>
      <c r="D296" s="292" t="s">
        <v>366</v>
      </c>
      <c r="E296" s="293">
        <v>90000</v>
      </c>
      <c r="F296" s="293"/>
      <c r="G296" s="293"/>
      <c r="H296" s="294"/>
      <c r="I296" s="293"/>
      <c r="J296" s="295"/>
      <c r="K296" s="296"/>
      <c r="L296" s="297">
        <f>IF('Journal prep'!J113=0,0,'Journal prep'!J113)</f>
        <v>0</v>
      </c>
      <c r="M296" s="298">
        <f t="shared" si="20"/>
        <v>0</v>
      </c>
      <c r="N296" s="299" t="str">
        <f>CONCATENATE("IMPREST: VAT on Imprest ",$N$34," ",TEXT(Cash!$H$2,"dd-mmm-yy")," to ",TEXT(Cash!$J$2,"dd-mmm-yy")," ", 'Chqs to Payee'!D13)</f>
        <v xml:space="preserve">IMPREST: VAT on Imprest CAMHS Phoenix School 00-Jan-00 to 00-Jan-00 </v>
      </c>
      <c r="O296" s="281"/>
      <c r="P296" s="72"/>
      <c r="Q296" s="337" t="s">
        <v>365</v>
      </c>
      <c r="R296" s="72"/>
      <c r="S296" s="344" t="str">
        <f>'Journal prep'!F113</f>
        <v xml:space="preserve"> </v>
      </c>
      <c r="T296" s="341" t="s">
        <v>363</v>
      </c>
      <c r="U296" s="299" t="str">
        <f>'Journal prep'!H113</f>
        <v xml:space="preserve"> </v>
      </c>
      <c r="V296" s="72"/>
      <c r="W296" s="72"/>
      <c r="X296" s="72"/>
      <c r="Y296" s="72"/>
      <c r="Z296" s="72"/>
      <c r="AA296" s="72"/>
      <c r="AB296" s="72"/>
      <c r="AC296" s="72"/>
      <c r="AD296" s="72"/>
      <c r="AE296" s="72"/>
      <c r="AF296" s="72"/>
      <c r="AG296" s="72"/>
      <c r="AH296" s="72"/>
      <c r="AI296" s="72"/>
      <c r="AJ296" s="72"/>
    </row>
    <row r="297" spans="1:36" ht="15" customHeight="1" x14ac:dyDescent="0.25">
      <c r="A297" t="str">
        <f t="shared" si="17"/>
        <v/>
      </c>
      <c r="B297">
        <f t="shared" si="16"/>
        <v>249</v>
      </c>
      <c r="C297" s="267"/>
      <c r="D297" s="292" t="s">
        <v>366</v>
      </c>
      <c r="E297" s="293">
        <v>90000</v>
      </c>
      <c r="F297" s="293"/>
      <c r="G297" s="293"/>
      <c r="H297" s="294"/>
      <c r="I297" s="293"/>
      <c r="J297" s="295"/>
      <c r="K297" s="296"/>
      <c r="L297" s="297">
        <f>IF('Journal prep'!J114=0,0,'Journal prep'!J114)</f>
        <v>0</v>
      </c>
      <c r="M297" s="298">
        <f t="shared" si="20"/>
        <v>0</v>
      </c>
      <c r="N297" s="299" t="str">
        <f>CONCATENATE("IMPREST: VAT on Imprest ",$N$34," ",TEXT(Cash!$H$2,"dd-mmm-yy")," to ",TEXT(Cash!$J$2,"dd-mmm-yy")," ", 'Chqs to Payee'!D14)</f>
        <v xml:space="preserve">IMPREST: VAT on Imprest CAMHS Phoenix School 00-Jan-00 to 00-Jan-00 </v>
      </c>
      <c r="O297" s="281"/>
      <c r="P297" s="72"/>
      <c r="Q297" s="337" t="s">
        <v>365</v>
      </c>
      <c r="R297" s="72"/>
      <c r="S297" s="344" t="str">
        <f>'Journal prep'!F114</f>
        <v xml:space="preserve"> </v>
      </c>
      <c r="T297" s="341" t="s">
        <v>363</v>
      </c>
      <c r="U297" s="299" t="str">
        <f>'Journal prep'!H114</f>
        <v xml:space="preserve"> </v>
      </c>
      <c r="V297" s="72"/>
      <c r="W297" s="72"/>
      <c r="X297" s="72"/>
      <c r="Y297" s="72"/>
      <c r="Z297" s="72"/>
      <c r="AA297" s="72"/>
      <c r="AB297" s="72"/>
      <c r="AC297" s="72"/>
      <c r="AD297" s="72"/>
      <c r="AE297" s="72"/>
      <c r="AF297" s="72"/>
      <c r="AG297" s="72"/>
      <c r="AH297" s="72"/>
      <c r="AI297" s="72"/>
      <c r="AJ297" s="72"/>
    </row>
    <row r="298" spans="1:36" ht="15" customHeight="1" x14ac:dyDescent="0.25">
      <c r="A298" t="str">
        <f t="shared" si="17"/>
        <v/>
      </c>
      <c r="B298">
        <f t="shared" si="16"/>
        <v>250</v>
      </c>
      <c r="C298" s="267"/>
      <c r="D298" s="292" t="s">
        <v>366</v>
      </c>
      <c r="E298" s="293">
        <v>90000</v>
      </c>
      <c r="F298" s="293"/>
      <c r="G298" s="293"/>
      <c r="H298" s="294"/>
      <c r="I298" s="293"/>
      <c r="J298" s="295"/>
      <c r="K298" s="296"/>
      <c r="L298" s="297">
        <f>IF('Journal prep'!J115=0,0,'Journal prep'!J115)</f>
        <v>0</v>
      </c>
      <c r="M298" s="298">
        <f t="shared" si="20"/>
        <v>0</v>
      </c>
      <c r="N298" s="299" t="str">
        <f>CONCATENATE("IMPREST: VAT on Imprest ",$N$34," ",TEXT(Cash!$H$2,"dd-mmm-yy")," to ",TEXT(Cash!$J$2,"dd-mmm-yy")," ", 'Chqs to Payee'!D15)</f>
        <v xml:space="preserve">IMPREST: VAT on Imprest CAMHS Phoenix School 00-Jan-00 to 00-Jan-00 </v>
      </c>
      <c r="O298" s="281"/>
      <c r="P298" s="72"/>
      <c r="Q298" s="337" t="s">
        <v>365</v>
      </c>
      <c r="R298" s="72"/>
      <c r="S298" s="344" t="str">
        <f>'Journal prep'!F115</f>
        <v xml:space="preserve"> </v>
      </c>
      <c r="T298" s="341" t="s">
        <v>363</v>
      </c>
      <c r="U298" s="299" t="str">
        <f>'Journal prep'!H115</f>
        <v xml:space="preserve"> </v>
      </c>
      <c r="V298" s="72"/>
      <c r="W298" s="72"/>
      <c r="X298" s="72"/>
      <c r="Y298" s="72"/>
      <c r="Z298" s="72"/>
      <c r="AA298" s="72"/>
      <c r="AB298" s="72"/>
      <c r="AC298" s="72"/>
      <c r="AD298" s="72"/>
      <c r="AE298" s="72"/>
      <c r="AF298" s="72"/>
      <c r="AG298" s="72"/>
      <c r="AH298" s="72"/>
      <c r="AI298" s="72"/>
      <c r="AJ298" s="72"/>
    </row>
    <row r="299" spans="1:36" ht="15" customHeight="1" x14ac:dyDescent="0.25">
      <c r="A299" t="str">
        <f t="shared" si="17"/>
        <v/>
      </c>
      <c r="B299">
        <f t="shared" si="16"/>
        <v>251</v>
      </c>
      <c r="C299" s="267"/>
      <c r="D299" s="292" t="s">
        <v>366</v>
      </c>
      <c r="E299" s="293">
        <v>90000</v>
      </c>
      <c r="F299" s="293"/>
      <c r="G299" s="293"/>
      <c r="H299" s="294"/>
      <c r="I299" s="293"/>
      <c r="J299" s="295"/>
      <c r="K299" s="296"/>
      <c r="L299" s="297">
        <f>IF('Journal prep'!J116=0,0,'Journal prep'!J116)</f>
        <v>0</v>
      </c>
      <c r="M299" s="298">
        <f t="shared" si="20"/>
        <v>0</v>
      </c>
      <c r="N299" s="299" t="str">
        <f>CONCATENATE("IMPREST: VAT on Imprest ",$N$34," ",TEXT(Cash!$H$2,"dd-mmm-yy")," to ",TEXT(Cash!$J$2,"dd-mmm-yy")," ", 'Chqs to Payee'!D16)</f>
        <v xml:space="preserve">IMPREST: VAT on Imprest CAMHS Phoenix School 00-Jan-00 to 00-Jan-00 </v>
      </c>
      <c r="O299" s="281"/>
      <c r="P299" s="72"/>
      <c r="Q299" s="337" t="s">
        <v>365</v>
      </c>
      <c r="R299" s="72"/>
      <c r="S299" s="344" t="str">
        <f>'Journal prep'!F116</f>
        <v xml:space="preserve"> </v>
      </c>
      <c r="T299" s="341" t="s">
        <v>363</v>
      </c>
      <c r="U299" s="299" t="str">
        <f>'Journal prep'!H116</f>
        <v xml:space="preserve"> </v>
      </c>
      <c r="V299" s="72"/>
      <c r="W299" s="72"/>
      <c r="X299" s="72"/>
      <c r="Y299" s="72"/>
      <c r="Z299" s="72"/>
      <c r="AA299" s="72"/>
      <c r="AB299" s="72"/>
      <c r="AC299" s="72"/>
      <c r="AD299" s="72"/>
      <c r="AE299" s="72"/>
      <c r="AF299" s="72"/>
      <c r="AG299" s="72"/>
      <c r="AH299" s="72"/>
      <c r="AI299" s="72"/>
      <c r="AJ299" s="72"/>
    </row>
    <row r="300" spans="1:36" ht="15" customHeight="1" x14ac:dyDescent="0.25">
      <c r="A300" t="str">
        <f t="shared" si="17"/>
        <v/>
      </c>
      <c r="B300">
        <f t="shared" si="16"/>
        <v>252</v>
      </c>
      <c r="C300" s="267"/>
      <c r="D300" s="292" t="s">
        <v>366</v>
      </c>
      <c r="E300" s="293">
        <v>90000</v>
      </c>
      <c r="F300" s="293"/>
      <c r="G300" s="293"/>
      <c r="H300" s="294"/>
      <c r="I300" s="293"/>
      <c r="J300" s="295"/>
      <c r="K300" s="296"/>
      <c r="L300" s="297">
        <f>IF('Journal prep'!J117=0,0,'Journal prep'!J117)</f>
        <v>0</v>
      </c>
      <c r="M300" s="298">
        <f t="shared" si="20"/>
        <v>0</v>
      </c>
      <c r="N300" s="299" t="str">
        <f>CONCATENATE("IMPREST: VAT on Imprest ",$N$34," ",TEXT(Cash!$H$2,"dd-mmm-yy")," to ",TEXT(Cash!$J$2,"dd-mmm-yy")," ", 'Chqs to Payee'!D17)</f>
        <v xml:space="preserve">IMPREST: VAT on Imprest CAMHS Phoenix School 00-Jan-00 to 00-Jan-00 </v>
      </c>
      <c r="O300" s="281"/>
      <c r="P300" s="72"/>
      <c r="Q300" s="337" t="s">
        <v>365</v>
      </c>
      <c r="R300" s="72"/>
      <c r="S300" s="344" t="str">
        <f>'Journal prep'!F117</f>
        <v xml:space="preserve"> </v>
      </c>
      <c r="T300" s="341" t="s">
        <v>363</v>
      </c>
      <c r="U300" s="299" t="str">
        <f>'Journal prep'!H117</f>
        <v xml:space="preserve"> </v>
      </c>
      <c r="V300" s="72"/>
      <c r="W300" s="72"/>
      <c r="X300" s="72"/>
      <c r="Y300" s="72"/>
      <c r="Z300" s="72"/>
      <c r="AA300" s="72"/>
      <c r="AB300" s="72"/>
      <c r="AC300" s="72"/>
      <c r="AD300" s="72"/>
      <c r="AE300" s="72"/>
      <c r="AF300" s="72"/>
      <c r="AG300" s="72"/>
      <c r="AH300" s="72"/>
      <c r="AI300" s="72"/>
      <c r="AJ300" s="72"/>
    </row>
    <row r="301" spans="1:36" ht="15" customHeight="1" x14ac:dyDescent="0.25">
      <c r="A301" t="str">
        <f t="shared" si="17"/>
        <v/>
      </c>
      <c r="B301">
        <f t="shared" si="16"/>
        <v>253</v>
      </c>
      <c r="C301" s="267"/>
      <c r="D301" s="292" t="s">
        <v>366</v>
      </c>
      <c r="E301" s="293">
        <v>90000</v>
      </c>
      <c r="F301" s="293"/>
      <c r="G301" s="293"/>
      <c r="H301" s="294"/>
      <c r="I301" s="293"/>
      <c r="J301" s="295"/>
      <c r="K301" s="296"/>
      <c r="L301" s="297">
        <f>IF('Journal prep'!J118=0,0,'Journal prep'!J118)</f>
        <v>0</v>
      </c>
      <c r="M301" s="298">
        <f t="shared" si="20"/>
        <v>0</v>
      </c>
      <c r="N301" s="299" t="str">
        <f>CONCATENATE("IMPREST: VAT on Imprest ",$N$34," ",TEXT(Cash!$H$2,"dd-mmm-yy")," to ",TEXT(Cash!$J$2,"dd-mmm-yy")," ", 'Chqs to Payee'!D18)</f>
        <v xml:space="preserve">IMPREST: VAT on Imprest CAMHS Phoenix School 00-Jan-00 to 00-Jan-00 </v>
      </c>
      <c r="O301" s="281"/>
      <c r="P301" s="72"/>
      <c r="Q301" s="337" t="s">
        <v>365</v>
      </c>
      <c r="R301" s="72"/>
      <c r="S301" s="344" t="str">
        <f>'Journal prep'!F118</f>
        <v xml:space="preserve"> </v>
      </c>
      <c r="T301" s="341" t="s">
        <v>363</v>
      </c>
      <c r="U301" s="299" t="str">
        <f>'Journal prep'!H118</f>
        <v xml:space="preserve"> </v>
      </c>
      <c r="V301" s="72"/>
      <c r="W301" s="72"/>
      <c r="X301" s="72"/>
      <c r="Y301" s="72"/>
      <c r="Z301" s="72"/>
      <c r="AA301" s="72"/>
      <c r="AB301" s="72"/>
      <c r="AC301" s="72"/>
      <c r="AD301" s="72"/>
      <c r="AE301" s="72"/>
      <c r="AF301" s="72"/>
      <c r="AG301" s="72"/>
      <c r="AH301" s="72"/>
      <c r="AI301" s="72"/>
      <c r="AJ301" s="72"/>
    </row>
    <row r="302" spans="1:36" ht="15" customHeight="1" x14ac:dyDescent="0.25">
      <c r="A302" t="str">
        <f t="shared" si="17"/>
        <v/>
      </c>
      <c r="B302">
        <f t="shared" si="16"/>
        <v>254</v>
      </c>
      <c r="C302" s="267"/>
      <c r="D302" s="292" t="s">
        <v>366</v>
      </c>
      <c r="E302" s="293">
        <v>90000</v>
      </c>
      <c r="F302" s="293"/>
      <c r="G302" s="293"/>
      <c r="H302" s="294"/>
      <c r="I302" s="293"/>
      <c r="J302" s="295"/>
      <c r="K302" s="296"/>
      <c r="L302" s="297">
        <f>IF('Journal prep'!J119=0,0,'Journal prep'!J119)</f>
        <v>0</v>
      </c>
      <c r="M302" s="298">
        <f t="shared" si="20"/>
        <v>0</v>
      </c>
      <c r="N302" s="299" t="str">
        <f>CONCATENATE("IMPREST: VAT on Imprest ",$N$34," ",TEXT(Cash!$H$2,"dd-mmm-yy")," to ",TEXT(Cash!$J$2,"dd-mmm-yy")," ", 'Chqs to Payee'!D19)</f>
        <v xml:space="preserve">IMPREST: VAT on Imprest CAMHS Phoenix School 00-Jan-00 to 00-Jan-00 </v>
      </c>
      <c r="O302" s="281"/>
      <c r="P302" s="72"/>
      <c r="Q302" s="337" t="s">
        <v>365</v>
      </c>
      <c r="R302" s="72"/>
      <c r="S302" s="344" t="str">
        <f>'Journal prep'!F119</f>
        <v xml:space="preserve"> </v>
      </c>
      <c r="T302" s="341" t="s">
        <v>363</v>
      </c>
      <c r="U302" s="299" t="str">
        <f>'Journal prep'!H119</f>
        <v xml:space="preserve"> </v>
      </c>
      <c r="V302" s="72"/>
      <c r="W302" s="72"/>
      <c r="X302" s="72"/>
      <c r="Y302" s="72"/>
      <c r="Z302" s="72"/>
      <c r="AA302" s="72"/>
      <c r="AB302" s="72"/>
      <c r="AC302" s="72"/>
      <c r="AD302" s="72"/>
      <c r="AE302" s="72"/>
      <c r="AF302" s="72"/>
      <c r="AG302" s="72"/>
      <c r="AH302" s="72"/>
      <c r="AI302" s="72"/>
      <c r="AJ302" s="72"/>
    </row>
    <row r="303" spans="1:36" ht="15" customHeight="1" x14ac:dyDescent="0.25">
      <c r="A303" t="str">
        <f t="shared" si="17"/>
        <v/>
      </c>
      <c r="B303">
        <f t="shared" si="16"/>
        <v>255</v>
      </c>
      <c r="C303" s="267"/>
      <c r="D303" s="292" t="s">
        <v>366</v>
      </c>
      <c r="E303" s="293">
        <v>90000</v>
      </c>
      <c r="F303" s="293"/>
      <c r="G303" s="293"/>
      <c r="H303" s="294"/>
      <c r="I303" s="293"/>
      <c r="J303" s="295"/>
      <c r="K303" s="296"/>
      <c r="L303" s="297">
        <f>IF('Journal prep'!J120=0,0,'Journal prep'!J120)</f>
        <v>0</v>
      </c>
      <c r="M303" s="298">
        <f t="shared" si="20"/>
        <v>0</v>
      </c>
      <c r="N303" s="299" t="str">
        <f>CONCATENATE("IMPREST: VAT on Imprest ",$N$34," ",TEXT(Cash!$H$2,"dd-mmm-yy")," to ",TEXT(Cash!$J$2,"dd-mmm-yy")," ", 'Chqs to Payee'!D20)</f>
        <v xml:space="preserve">IMPREST: VAT on Imprest CAMHS Phoenix School 00-Jan-00 to 00-Jan-00 </v>
      </c>
      <c r="O303" s="281"/>
      <c r="P303" s="72"/>
      <c r="Q303" s="337" t="s">
        <v>365</v>
      </c>
      <c r="R303" s="72"/>
      <c r="S303" s="344" t="str">
        <f>'Journal prep'!F120</f>
        <v xml:space="preserve"> </v>
      </c>
      <c r="T303" s="341" t="s">
        <v>363</v>
      </c>
      <c r="U303" s="299" t="str">
        <f>'Journal prep'!H120</f>
        <v xml:space="preserve"> </v>
      </c>
      <c r="V303" s="72"/>
      <c r="W303" s="72"/>
      <c r="X303" s="72"/>
      <c r="Y303" s="72"/>
      <c r="Z303" s="72"/>
      <c r="AA303" s="72"/>
      <c r="AB303" s="72"/>
      <c r="AC303" s="72"/>
      <c r="AD303" s="72"/>
      <c r="AE303" s="72"/>
      <c r="AF303" s="72"/>
      <c r="AG303" s="72"/>
      <c r="AH303" s="72"/>
      <c r="AI303" s="72"/>
      <c r="AJ303" s="72"/>
    </row>
    <row r="304" spans="1:36" ht="15" customHeight="1" x14ac:dyDescent="0.25">
      <c r="A304" t="str">
        <f t="shared" si="17"/>
        <v/>
      </c>
      <c r="B304">
        <f t="shared" si="16"/>
        <v>256</v>
      </c>
      <c r="C304" s="267"/>
      <c r="D304" s="292" t="s">
        <v>366</v>
      </c>
      <c r="E304" s="293">
        <v>90000</v>
      </c>
      <c r="F304" s="293"/>
      <c r="G304" s="293"/>
      <c r="H304" s="294"/>
      <c r="I304" s="293"/>
      <c r="J304" s="295"/>
      <c r="K304" s="296"/>
      <c r="L304" s="297">
        <f>IF('Journal prep'!J121=0,0,'Journal prep'!J121)</f>
        <v>0</v>
      </c>
      <c r="M304" s="298">
        <f t="shared" si="20"/>
        <v>0</v>
      </c>
      <c r="N304" s="299" t="str">
        <f>CONCATENATE("IMPREST: VAT on Imprest ",$N$34," ",TEXT(Cash!$H$2,"dd-mmm-yy")," to ",TEXT(Cash!$J$2,"dd-mmm-yy")," ", 'Chqs to Payee'!D21)</f>
        <v xml:space="preserve">IMPREST: VAT on Imprest CAMHS Phoenix School 00-Jan-00 to 00-Jan-00 </v>
      </c>
      <c r="O304" s="281"/>
      <c r="P304" s="72"/>
      <c r="Q304" s="337" t="s">
        <v>365</v>
      </c>
      <c r="R304" s="72"/>
      <c r="S304" s="344" t="str">
        <f>'Journal prep'!F121</f>
        <v xml:space="preserve"> </v>
      </c>
      <c r="T304" s="341" t="s">
        <v>363</v>
      </c>
      <c r="U304" s="299" t="str">
        <f>'Journal prep'!H121</f>
        <v xml:space="preserve"> </v>
      </c>
      <c r="V304" s="72"/>
      <c r="W304" s="72"/>
      <c r="X304" s="72"/>
      <c r="Y304" s="72"/>
      <c r="Z304" s="72"/>
      <c r="AA304" s="72"/>
      <c r="AB304" s="72"/>
      <c r="AC304" s="72"/>
      <c r="AD304" s="72"/>
      <c r="AE304" s="72"/>
      <c r="AF304" s="72"/>
      <c r="AG304" s="72"/>
      <c r="AH304" s="72"/>
      <c r="AI304" s="72"/>
      <c r="AJ304" s="72"/>
    </row>
    <row r="305" spans="1:36" ht="15" customHeight="1" x14ac:dyDescent="0.25">
      <c r="A305" t="str">
        <f t="shared" si="17"/>
        <v/>
      </c>
      <c r="B305">
        <f t="shared" si="16"/>
        <v>257</v>
      </c>
      <c r="C305" s="267"/>
      <c r="D305" s="292" t="s">
        <v>366</v>
      </c>
      <c r="E305" s="293">
        <v>90000</v>
      </c>
      <c r="F305" s="293"/>
      <c r="G305" s="293"/>
      <c r="H305" s="294"/>
      <c r="I305" s="293"/>
      <c r="J305" s="295"/>
      <c r="K305" s="296"/>
      <c r="L305" s="297">
        <f>IF('Journal prep'!J122=0,0,'Journal prep'!J122)</f>
        <v>0</v>
      </c>
      <c r="M305" s="298">
        <f t="shared" si="20"/>
        <v>0</v>
      </c>
      <c r="N305" s="299" t="str">
        <f>CONCATENATE("IMPREST: VAT on Imprest ",$N$34," ",TEXT(Cash!$H$2,"dd-mmm-yy")," to ",TEXT(Cash!$J$2,"dd-mmm-yy")," ", 'Chqs to Payee'!D22)</f>
        <v xml:space="preserve">IMPREST: VAT on Imprest CAMHS Phoenix School 00-Jan-00 to 00-Jan-00 </v>
      </c>
      <c r="O305" s="281"/>
      <c r="P305" s="72"/>
      <c r="Q305" s="337" t="s">
        <v>365</v>
      </c>
      <c r="R305" s="72"/>
      <c r="S305" s="344" t="str">
        <f>'Journal prep'!F122</f>
        <v xml:space="preserve"> </v>
      </c>
      <c r="T305" s="341" t="s">
        <v>363</v>
      </c>
      <c r="U305" s="299" t="str">
        <f>'Journal prep'!H122</f>
        <v xml:space="preserve"> </v>
      </c>
      <c r="V305" s="72"/>
      <c r="W305" s="72"/>
      <c r="X305" s="72"/>
      <c r="Y305" s="72"/>
      <c r="Z305" s="72"/>
      <c r="AA305" s="72"/>
      <c r="AB305" s="72"/>
      <c r="AC305" s="72"/>
      <c r="AD305" s="72"/>
      <c r="AE305" s="72"/>
      <c r="AF305" s="72"/>
      <c r="AG305" s="72"/>
      <c r="AH305" s="72"/>
      <c r="AI305" s="72"/>
      <c r="AJ305" s="72"/>
    </row>
    <row r="306" spans="1:36" ht="15" customHeight="1" x14ac:dyDescent="0.25">
      <c r="A306" t="str">
        <f t="shared" si="17"/>
        <v/>
      </c>
      <c r="B306">
        <f t="shared" ref="B306:B329" si="21">B305+1</f>
        <v>258</v>
      </c>
      <c r="C306" s="267"/>
      <c r="D306" s="292" t="s">
        <v>366</v>
      </c>
      <c r="E306" s="293">
        <v>90000</v>
      </c>
      <c r="F306" s="293"/>
      <c r="G306" s="293"/>
      <c r="H306" s="294"/>
      <c r="I306" s="293"/>
      <c r="J306" s="295"/>
      <c r="K306" s="296"/>
      <c r="L306" s="297">
        <f>IF('Journal prep'!J123=0,0,'Journal prep'!J123)</f>
        <v>0</v>
      </c>
      <c r="M306" s="298">
        <f t="shared" si="20"/>
        <v>0</v>
      </c>
      <c r="N306" s="299" t="str">
        <f>CONCATENATE("IMPREST: VAT on Imprest ",$N$34," ",TEXT(Cash!$H$2,"dd-mmm-yy")," to ",TEXT(Cash!$J$2,"dd-mmm-yy")," ", 'Chqs to Payee'!D23)</f>
        <v xml:space="preserve">IMPREST: VAT on Imprest CAMHS Phoenix School 00-Jan-00 to 00-Jan-00 </v>
      </c>
      <c r="O306" s="281"/>
      <c r="P306" s="72"/>
      <c r="Q306" s="337" t="s">
        <v>365</v>
      </c>
      <c r="R306" s="72"/>
      <c r="S306" s="344" t="str">
        <f>'Journal prep'!F123</f>
        <v xml:space="preserve"> </v>
      </c>
      <c r="T306" s="341" t="s">
        <v>363</v>
      </c>
      <c r="U306" s="299" t="str">
        <f>'Journal prep'!H123</f>
        <v xml:space="preserve"> </v>
      </c>
      <c r="V306" s="72"/>
      <c r="W306" s="72"/>
      <c r="X306" s="72"/>
      <c r="Y306" s="72"/>
      <c r="Z306" s="72"/>
      <c r="AA306" s="72"/>
      <c r="AB306" s="72"/>
      <c r="AC306" s="72"/>
      <c r="AD306" s="72"/>
      <c r="AE306" s="72"/>
      <c r="AF306" s="72"/>
      <c r="AG306" s="72"/>
      <c r="AH306" s="72"/>
      <c r="AI306" s="72"/>
      <c r="AJ306" s="72"/>
    </row>
    <row r="307" spans="1:36" ht="15" customHeight="1" x14ac:dyDescent="0.25">
      <c r="A307" t="str">
        <f t="shared" si="17"/>
        <v/>
      </c>
      <c r="B307">
        <f t="shared" si="21"/>
        <v>259</v>
      </c>
      <c r="C307" s="267"/>
      <c r="D307" s="292" t="s">
        <v>366</v>
      </c>
      <c r="E307" s="293">
        <v>90000</v>
      </c>
      <c r="F307" s="293"/>
      <c r="G307" s="293"/>
      <c r="H307" s="294"/>
      <c r="I307" s="293"/>
      <c r="J307" s="295"/>
      <c r="K307" s="296"/>
      <c r="L307" s="297">
        <f>IF('Journal prep'!J124=0,0,'Journal prep'!J124)</f>
        <v>0</v>
      </c>
      <c r="M307" s="298">
        <f t="shared" si="20"/>
        <v>0</v>
      </c>
      <c r="N307" s="299" t="str">
        <f>CONCATENATE("IMPREST: VAT on Imprest ",$N$34," ",TEXT(Cash!$H$2,"dd-mmm-yy")," to ",TEXT(Cash!$J$2,"dd-mmm-yy")," ", 'Chqs to Payee'!D24)</f>
        <v xml:space="preserve">IMPREST: VAT on Imprest CAMHS Phoenix School 00-Jan-00 to 00-Jan-00 </v>
      </c>
      <c r="O307" s="281"/>
      <c r="P307" s="72"/>
      <c r="Q307" s="337" t="s">
        <v>365</v>
      </c>
      <c r="R307" s="72"/>
      <c r="S307" s="344" t="str">
        <f>'Journal prep'!F124</f>
        <v xml:space="preserve"> </v>
      </c>
      <c r="T307" s="341" t="s">
        <v>363</v>
      </c>
      <c r="U307" s="299" t="str">
        <f>'Journal prep'!H124</f>
        <v xml:space="preserve"> </v>
      </c>
      <c r="V307" s="72"/>
      <c r="W307" s="72"/>
      <c r="X307" s="72"/>
      <c r="Y307" s="72"/>
      <c r="Z307" s="72"/>
      <c r="AA307" s="72"/>
      <c r="AB307" s="72"/>
      <c r="AC307" s="72"/>
      <c r="AD307" s="72"/>
      <c r="AE307" s="72"/>
      <c r="AF307" s="72"/>
      <c r="AG307" s="72"/>
      <c r="AH307" s="72"/>
      <c r="AI307" s="72"/>
      <c r="AJ307" s="72"/>
    </row>
    <row r="308" spans="1:36" ht="15" customHeight="1" x14ac:dyDescent="0.25">
      <c r="A308" t="str">
        <f t="shared" ref="A308:A328" si="22">IF(TRIM(D308)="","",IF(L308=0,"","update_data,visible"))</f>
        <v/>
      </c>
      <c r="B308">
        <f t="shared" si="21"/>
        <v>260</v>
      </c>
      <c r="C308" s="267"/>
      <c r="D308" s="292" t="s">
        <v>366</v>
      </c>
      <c r="E308" s="293">
        <v>90000</v>
      </c>
      <c r="F308" s="293"/>
      <c r="G308" s="293"/>
      <c r="H308" s="294"/>
      <c r="I308" s="293"/>
      <c r="J308" s="295"/>
      <c r="K308" s="296"/>
      <c r="L308" s="297">
        <f>IF('Journal prep'!J125=0,0,'Journal prep'!J125)</f>
        <v>0</v>
      </c>
      <c r="M308" s="298">
        <f t="shared" si="20"/>
        <v>0</v>
      </c>
      <c r="N308" s="299" t="str">
        <f>CONCATENATE("IMPREST: VAT on Imprest ",$N$34," ",TEXT(Cash!$H$2,"dd-mmm-yy")," to ",TEXT(Cash!$J$2,"dd-mmm-yy")," ", 'Chqs to Payee'!D25)</f>
        <v xml:space="preserve">IMPREST: VAT on Imprest CAMHS Phoenix School 00-Jan-00 to 00-Jan-00 </v>
      </c>
      <c r="O308" s="281"/>
      <c r="P308" s="72"/>
      <c r="Q308" s="337" t="s">
        <v>365</v>
      </c>
      <c r="R308" s="72"/>
      <c r="S308" s="344" t="str">
        <f>'Journal prep'!F125</f>
        <v xml:space="preserve"> </v>
      </c>
      <c r="T308" s="341" t="s">
        <v>363</v>
      </c>
      <c r="U308" s="299" t="str">
        <f>'Journal prep'!H125</f>
        <v xml:space="preserve"> </v>
      </c>
      <c r="V308" s="72"/>
      <c r="W308" s="72"/>
      <c r="X308" s="72"/>
      <c r="Y308" s="72"/>
      <c r="Z308" s="72"/>
      <c r="AA308" s="72"/>
      <c r="AB308" s="72"/>
      <c r="AC308" s="72"/>
      <c r="AD308" s="72"/>
      <c r="AE308" s="72"/>
      <c r="AF308" s="72"/>
      <c r="AG308" s="72"/>
      <c r="AH308" s="72"/>
      <c r="AI308" s="72"/>
      <c r="AJ308" s="72"/>
    </row>
    <row r="309" spans="1:36" ht="15" customHeight="1" x14ac:dyDescent="0.25">
      <c r="A309" t="str">
        <f t="shared" si="22"/>
        <v/>
      </c>
      <c r="B309">
        <f t="shared" si="21"/>
        <v>261</v>
      </c>
      <c r="C309" s="267"/>
      <c r="D309" s="292" t="s">
        <v>366</v>
      </c>
      <c r="E309" s="293">
        <v>90000</v>
      </c>
      <c r="F309" s="293"/>
      <c r="G309" s="293"/>
      <c r="H309" s="294"/>
      <c r="I309" s="293"/>
      <c r="J309" s="295"/>
      <c r="K309" s="296"/>
      <c r="L309" s="297">
        <f>IF('Journal prep'!J126=0,0,'Journal prep'!J126)</f>
        <v>0</v>
      </c>
      <c r="M309" s="298">
        <f t="shared" si="20"/>
        <v>0</v>
      </c>
      <c r="N309" s="299" t="str">
        <f>CONCATENATE("IMPREST: VAT on Imprest ",$N$34," ",TEXT(Cash!$H$2,"dd-mmm-yy")," to ",TEXT(Cash!$J$2,"dd-mmm-yy")," ", 'Chqs to Payee'!D26)</f>
        <v xml:space="preserve">IMPREST: VAT on Imprest CAMHS Phoenix School 00-Jan-00 to 00-Jan-00 </v>
      </c>
      <c r="O309" s="281"/>
      <c r="P309" s="72"/>
      <c r="Q309" s="337" t="s">
        <v>365</v>
      </c>
      <c r="R309" s="72"/>
      <c r="S309" s="344" t="str">
        <f>'Journal prep'!F126</f>
        <v xml:space="preserve"> </v>
      </c>
      <c r="T309" s="341" t="s">
        <v>363</v>
      </c>
      <c r="U309" s="299" t="str">
        <f>'Journal prep'!H126</f>
        <v xml:space="preserve"> </v>
      </c>
      <c r="V309" s="72"/>
      <c r="W309" s="72"/>
      <c r="X309" s="72"/>
      <c r="Y309" s="72"/>
      <c r="Z309" s="72"/>
      <c r="AA309" s="72"/>
      <c r="AB309" s="72"/>
      <c r="AC309" s="72"/>
      <c r="AD309" s="72"/>
      <c r="AE309" s="72"/>
      <c r="AF309" s="72"/>
      <c r="AG309" s="72"/>
      <c r="AH309" s="72"/>
      <c r="AI309" s="72"/>
      <c r="AJ309" s="72"/>
    </row>
    <row r="310" spans="1:36" ht="15" customHeight="1" x14ac:dyDescent="0.25">
      <c r="A310" t="str">
        <f t="shared" si="22"/>
        <v/>
      </c>
      <c r="B310">
        <f t="shared" si="21"/>
        <v>262</v>
      </c>
      <c r="C310" s="267"/>
      <c r="D310" s="292" t="s">
        <v>366</v>
      </c>
      <c r="E310" s="293">
        <v>90000</v>
      </c>
      <c r="F310" s="293"/>
      <c r="G310" s="293"/>
      <c r="H310" s="294"/>
      <c r="I310" s="293"/>
      <c r="J310" s="295"/>
      <c r="K310" s="296"/>
      <c r="L310" s="297">
        <f>IF('Journal prep'!J127=0,0,'Journal prep'!J127)</f>
        <v>0</v>
      </c>
      <c r="M310" s="298">
        <f t="shared" si="20"/>
        <v>0</v>
      </c>
      <c r="N310" s="299" t="str">
        <f>CONCATENATE("IMPREST: VAT on Imprest ",$N$34," ",TEXT(Cash!$H$2,"dd-mmm-yy")," to ",TEXT(Cash!$J$2,"dd-mmm-yy")," ", 'Chqs to Payee'!D27)</f>
        <v xml:space="preserve">IMPREST: VAT on Imprest CAMHS Phoenix School 00-Jan-00 to 00-Jan-00 </v>
      </c>
      <c r="O310" s="281"/>
      <c r="P310" s="72"/>
      <c r="Q310" s="337" t="s">
        <v>365</v>
      </c>
      <c r="R310" s="72"/>
      <c r="S310" s="344" t="str">
        <f>'Journal prep'!F127</f>
        <v xml:space="preserve"> </v>
      </c>
      <c r="T310" s="341" t="s">
        <v>363</v>
      </c>
      <c r="U310" s="299" t="str">
        <f>'Journal prep'!H127</f>
        <v xml:space="preserve"> </v>
      </c>
      <c r="V310" s="72"/>
      <c r="W310" s="72"/>
      <c r="X310" s="72"/>
      <c r="Y310" s="72"/>
      <c r="Z310" s="72"/>
      <c r="AA310" s="72"/>
      <c r="AB310" s="72"/>
      <c r="AC310" s="72"/>
      <c r="AD310" s="72"/>
      <c r="AE310" s="72"/>
      <c r="AF310" s="72"/>
      <c r="AG310" s="72"/>
      <c r="AH310" s="72"/>
      <c r="AI310" s="72"/>
      <c r="AJ310" s="72"/>
    </row>
    <row r="311" spans="1:36" ht="15" customHeight="1" x14ac:dyDescent="0.25">
      <c r="A311" t="str">
        <f t="shared" si="22"/>
        <v/>
      </c>
      <c r="B311">
        <f t="shared" si="21"/>
        <v>263</v>
      </c>
      <c r="C311" s="267"/>
      <c r="D311" s="292" t="s">
        <v>366</v>
      </c>
      <c r="E311" s="293">
        <v>90000</v>
      </c>
      <c r="F311" s="293"/>
      <c r="G311" s="293"/>
      <c r="H311" s="294"/>
      <c r="I311" s="293"/>
      <c r="J311" s="295"/>
      <c r="K311" s="296"/>
      <c r="L311" s="297">
        <f>IF('Journal prep'!J128=0,0,'Journal prep'!J128)</f>
        <v>0</v>
      </c>
      <c r="M311" s="298">
        <f t="shared" si="20"/>
        <v>0</v>
      </c>
      <c r="N311" s="299" t="str">
        <f>CONCATENATE("IMPREST: VAT on Imprest ",$N$34," ",TEXT(Cash!$H$2,"dd-mmm-yy")," to ",TEXT(Cash!$J$2,"dd-mmm-yy")," ", 'Chqs to Payee'!D28)</f>
        <v xml:space="preserve">IMPREST: VAT on Imprest CAMHS Phoenix School 00-Jan-00 to 00-Jan-00 </v>
      </c>
      <c r="O311" s="281"/>
      <c r="P311" s="72"/>
      <c r="Q311" s="337" t="s">
        <v>365</v>
      </c>
      <c r="R311" s="72"/>
      <c r="S311" s="344" t="str">
        <f>'Journal prep'!F128</f>
        <v xml:space="preserve"> </v>
      </c>
      <c r="T311" s="341" t="s">
        <v>363</v>
      </c>
      <c r="U311" s="299" t="str">
        <f>'Journal prep'!H128</f>
        <v xml:space="preserve"> </v>
      </c>
      <c r="V311" s="72"/>
      <c r="W311" s="72"/>
      <c r="X311" s="72"/>
      <c r="Y311" s="72"/>
      <c r="Z311" s="72"/>
      <c r="AA311" s="72"/>
      <c r="AB311" s="72"/>
      <c r="AC311" s="72"/>
      <c r="AD311" s="72"/>
      <c r="AE311" s="72"/>
      <c r="AF311" s="72"/>
      <c r="AG311" s="72"/>
      <c r="AH311" s="72"/>
      <c r="AI311" s="72"/>
      <c r="AJ311" s="72"/>
    </row>
    <row r="312" spans="1:36" ht="15" customHeight="1" x14ac:dyDescent="0.25">
      <c r="A312" t="str">
        <f t="shared" si="22"/>
        <v/>
      </c>
      <c r="B312">
        <f t="shared" si="21"/>
        <v>264</v>
      </c>
      <c r="C312" s="267"/>
      <c r="D312" s="292" t="s">
        <v>366</v>
      </c>
      <c r="E312" s="293">
        <v>90000</v>
      </c>
      <c r="F312" s="293"/>
      <c r="G312" s="293"/>
      <c r="H312" s="294"/>
      <c r="I312" s="293"/>
      <c r="J312" s="295"/>
      <c r="K312" s="296"/>
      <c r="L312" s="297">
        <f>IF('Journal prep'!J129=0,0,'Journal prep'!J129)</f>
        <v>0</v>
      </c>
      <c r="M312" s="298">
        <f t="shared" si="20"/>
        <v>0</v>
      </c>
      <c r="N312" s="299" t="str">
        <f>CONCATENATE("IMPREST: VAT on Imprest ",$N$34," ",TEXT(Cash!$H$2,"dd-mmm-yy")," to ",TEXT(Cash!$J$2,"dd-mmm-yy")," ", 'Chqs to Payee'!D29)</f>
        <v xml:space="preserve">IMPREST: VAT on Imprest CAMHS Phoenix School 00-Jan-00 to 00-Jan-00 </v>
      </c>
      <c r="O312" s="281"/>
      <c r="P312" s="72"/>
      <c r="Q312" s="337" t="s">
        <v>365</v>
      </c>
      <c r="R312" s="72"/>
      <c r="S312" s="344" t="str">
        <f>'Journal prep'!F129</f>
        <v xml:space="preserve"> </v>
      </c>
      <c r="T312" s="341" t="s">
        <v>363</v>
      </c>
      <c r="U312" s="299" t="str">
        <f>'Journal prep'!H129</f>
        <v xml:space="preserve"> </v>
      </c>
      <c r="V312" s="72"/>
      <c r="W312" s="72"/>
      <c r="X312" s="72"/>
      <c r="Y312" s="72"/>
      <c r="Z312" s="72"/>
      <c r="AA312" s="72"/>
      <c r="AB312" s="72"/>
      <c r="AC312" s="72"/>
      <c r="AD312" s="72"/>
      <c r="AE312" s="72"/>
      <c r="AF312" s="72"/>
      <c r="AG312" s="72"/>
      <c r="AH312" s="72"/>
      <c r="AI312" s="72"/>
      <c r="AJ312" s="72"/>
    </row>
    <row r="313" spans="1:36" ht="15" customHeight="1" x14ac:dyDescent="0.25">
      <c r="A313" t="str">
        <f t="shared" si="22"/>
        <v/>
      </c>
      <c r="B313">
        <f t="shared" si="21"/>
        <v>265</v>
      </c>
      <c r="C313" s="267"/>
      <c r="D313" s="292" t="s">
        <v>366</v>
      </c>
      <c r="E313" s="293">
        <v>90000</v>
      </c>
      <c r="F313" s="293"/>
      <c r="G313" s="293"/>
      <c r="H313" s="294"/>
      <c r="I313" s="293"/>
      <c r="J313" s="295"/>
      <c r="K313" s="296"/>
      <c r="L313" s="297">
        <f>IF('Journal prep'!J130=0,0,'Journal prep'!J130)</f>
        <v>0</v>
      </c>
      <c r="M313" s="298">
        <f t="shared" si="20"/>
        <v>0</v>
      </c>
      <c r="N313" s="299" t="str">
        <f>CONCATENATE("IMPREST: VAT on Imprest ",$N$34," ",TEXT(Cash!$H$2,"dd-mmm-yy")," to ",TEXT(Cash!$J$2,"dd-mmm-yy")," ", 'Chqs to Payee'!D30)</f>
        <v xml:space="preserve">IMPREST: VAT on Imprest CAMHS Phoenix School 00-Jan-00 to 00-Jan-00 </v>
      </c>
      <c r="O313" s="281"/>
      <c r="P313" s="72"/>
      <c r="Q313" s="337" t="s">
        <v>365</v>
      </c>
      <c r="R313" s="72"/>
      <c r="S313" s="344" t="str">
        <f>'Journal prep'!F130</f>
        <v xml:space="preserve"> </v>
      </c>
      <c r="T313" s="341" t="s">
        <v>363</v>
      </c>
      <c r="U313" s="299" t="str">
        <f>'Journal prep'!H130</f>
        <v xml:space="preserve"> </v>
      </c>
      <c r="V313" s="72"/>
      <c r="W313" s="72"/>
      <c r="X313" s="72"/>
      <c r="Y313" s="72"/>
      <c r="Z313" s="72"/>
      <c r="AA313" s="72"/>
      <c r="AB313" s="72"/>
      <c r="AC313" s="72"/>
      <c r="AD313" s="72"/>
      <c r="AE313" s="72"/>
      <c r="AF313" s="72"/>
      <c r="AG313" s="72"/>
      <c r="AH313" s="72"/>
      <c r="AI313" s="72"/>
      <c r="AJ313" s="72"/>
    </row>
    <row r="314" spans="1:36" ht="15" customHeight="1" x14ac:dyDescent="0.25">
      <c r="A314" t="str">
        <f t="shared" si="22"/>
        <v/>
      </c>
      <c r="B314">
        <f t="shared" si="21"/>
        <v>266</v>
      </c>
      <c r="C314" s="267"/>
      <c r="D314" s="292" t="s">
        <v>366</v>
      </c>
      <c r="E314" s="293">
        <v>90000</v>
      </c>
      <c r="F314" s="293"/>
      <c r="G314" s="293"/>
      <c r="H314" s="294"/>
      <c r="I314" s="293"/>
      <c r="J314" s="295"/>
      <c r="K314" s="296"/>
      <c r="L314" s="297">
        <f>IF('Journal prep'!J131=0,0,'Journal prep'!J131)</f>
        <v>0</v>
      </c>
      <c r="M314" s="298">
        <f t="shared" si="20"/>
        <v>0</v>
      </c>
      <c r="N314" s="299" t="str">
        <f>CONCATENATE("IMPREST: VAT on Imprest ",$N$34," ",TEXT(Cash!$H$2,"dd-mmm-yy")," to ",TEXT(Cash!$J$2,"dd-mmm-yy")," ", 'Chqs to Payee'!D31)</f>
        <v xml:space="preserve">IMPREST: VAT on Imprest CAMHS Phoenix School 00-Jan-00 to 00-Jan-00 </v>
      </c>
      <c r="O314" s="281"/>
      <c r="P314" s="72"/>
      <c r="Q314" s="337" t="s">
        <v>365</v>
      </c>
      <c r="R314" s="72"/>
      <c r="S314" s="344" t="str">
        <f>'Journal prep'!F131</f>
        <v xml:space="preserve"> </v>
      </c>
      <c r="T314" s="341" t="s">
        <v>363</v>
      </c>
      <c r="U314" s="299" t="str">
        <f>'Journal prep'!H131</f>
        <v xml:space="preserve"> </v>
      </c>
      <c r="V314" s="72"/>
      <c r="W314" s="72"/>
      <c r="X314" s="72"/>
      <c r="Y314" s="72"/>
      <c r="Z314" s="72"/>
      <c r="AA314" s="72"/>
      <c r="AB314" s="72"/>
      <c r="AC314" s="72"/>
      <c r="AD314" s="72"/>
      <c r="AE314" s="72"/>
      <c r="AF314" s="72"/>
      <c r="AG314" s="72"/>
      <c r="AH314" s="72"/>
      <c r="AI314" s="72"/>
      <c r="AJ314" s="72"/>
    </row>
    <row r="315" spans="1:36" ht="15" customHeight="1" x14ac:dyDescent="0.25">
      <c r="A315" t="str">
        <f t="shared" si="22"/>
        <v/>
      </c>
      <c r="B315">
        <f t="shared" si="21"/>
        <v>267</v>
      </c>
      <c r="C315" s="267"/>
      <c r="D315" s="292" t="s">
        <v>366</v>
      </c>
      <c r="E315" s="293">
        <v>90000</v>
      </c>
      <c r="F315" s="293"/>
      <c r="G315" s="293"/>
      <c r="H315" s="294"/>
      <c r="I315" s="293"/>
      <c r="J315" s="295"/>
      <c r="K315" s="296"/>
      <c r="L315" s="297">
        <f>IF('Journal prep'!J132=0,0,'Journal prep'!J132)</f>
        <v>0</v>
      </c>
      <c r="M315" s="298">
        <f t="shared" si="20"/>
        <v>0</v>
      </c>
      <c r="N315" s="299" t="str">
        <f>CONCATENATE("IMPREST: VAT on Imprest ",$N$34," ",TEXT(Cash!$H$2,"dd-mmm-yy")," to ",TEXT(Cash!$J$2,"dd-mmm-yy")," ", 'Chqs to Payee'!D32)</f>
        <v xml:space="preserve">IMPREST: VAT on Imprest CAMHS Phoenix School 00-Jan-00 to 00-Jan-00 </v>
      </c>
      <c r="O315" s="281"/>
      <c r="P315" s="72"/>
      <c r="Q315" s="337" t="s">
        <v>365</v>
      </c>
      <c r="R315" s="72"/>
      <c r="S315" s="344" t="str">
        <f>'Journal prep'!F132</f>
        <v xml:space="preserve"> </v>
      </c>
      <c r="T315" s="341" t="s">
        <v>363</v>
      </c>
      <c r="U315" s="299" t="str">
        <f>'Journal prep'!H132</f>
        <v xml:space="preserve"> </v>
      </c>
      <c r="V315" s="72"/>
      <c r="W315" s="72"/>
      <c r="X315" s="72"/>
      <c r="Y315" s="72"/>
      <c r="Z315" s="72"/>
      <c r="AA315" s="72"/>
      <c r="AB315" s="72"/>
      <c r="AC315" s="72"/>
      <c r="AD315" s="72"/>
      <c r="AE315" s="72"/>
      <c r="AF315" s="72"/>
      <c r="AG315" s="72"/>
      <c r="AH315" s="72"/>
      <c r="AI315" s="72"/>
      <c r="AJ315" s="72"/>
    </row>
    <row r="316" spans="1:36" ht="15" customHeight="1" x14ac:dyDescent="0.25">
      <c r="A316" t="str">
        <f t="shared" si="22"/>
        <v/>
      </c>
      <c r="B316">
        <f t="shared" si="21"/>
        <v>268</v>
      </c>
      <c r="C316" s="267"/>
      <c r="D316" s="292" t="s">
        <v>366</v>
      </c>
      <c r="E316" s="293">
        <v>90000</v>
      </c>
      <c r="F316" s="293"/>
      <c r="G316" s="293"/>
      <c r="H316" s="294"/>
      <c r="I316" s="293"/>
      <c r="J316" s="295"/>
      <c r="K316" s="296"/>
      <c r="L316" s="297">
        <f>IF('Journal prep'!J133=0,0,'Journal prep'!J133)</f>
        <v>0</v>
      </c>
      <c r="M316" s="298">
        <f t="shared" si="20"/>
        <v>0</v>
      </c>
      <c r="N316" s="299" t="str">
        <f>CONCATENATE("IMPREST: VAT on Imprest ",$N$34," ",TEXT(Cash!$H$2,"dd-mmm-yy")," to ",TEXT(Cash!$J$2,"dd-mmm-yy")," ", 'Chqs to Payee'!D33)</f>
        <v xml:space="preserve">IMPREST: VAT on Imprest CAMHS Phoenix School 00-Jan-00 to 00-Jan-00 </v>
      </c>
      <c r="O316" s="281"/>
      <c r="P316" s="72"/>
      <c r="Q316" s="337" t="s">
        <v>365</v>
      </c>
      <c r="R316" s="72"/>
      <c r="S316" s="344" t="str">
        <f>'Journal prep'!F133</f>
        <v xml:space="preserve"> </v>
      </c>
      <c r="T316" s="341" t="s">
        <v>363</v>
      </c>
      <c r="U316" s="299" t="str">
        <f>'Journal prep'!H133</f>
        <v xml:space="preserve"> </v>
      </c>
      <c r="V316" s="72"/>
      <c r="W316" s="72"/>
      <c r="X316" s="72"/>
      <c r="Y316" s="72"/>
      <c r="Z316" s="72"/>
      <c r="AA316" s="72"/>
      <c r="AB316" s="72"/>
      <c r="AC316" s="72"/>
      <c r="AD316" s="72"/>
      <c r="AE316" s="72"/>
      <c r="AF316" s="72"/>
      <c r="AG316" s="72"/>
      <c r="AH316" s="72"/>
      <c r="AI316" s="72"/>
      <c r="AJ316" s="72"/>
    </row>
    <row r="317" spans="1:36" ht="15" customHeight="1" x14ac:dyDescent="0.25">
      <c r="A317" t="str">
        <f t="shared" si="22"/>
        <v/>
      </c>
      <c r="B317">
        <f t="shared" si="21"/>
        <v>269</v>
      </c>
      <c r="C317" s="267"/>
      <c r="D317" s="292" t="s">
        <v>366</v>
      </c>
      <c r="E317" s="293">
        <v>90000</v>
      </c>
      <c r="F317" s="293"/>
      <c r="G317" s="293"/>
      <c r="H317" s="294"/>
      <c r="I317" s="293"/>
      <c r="J317" s="295"/>
      <c r="K317" s="296"/>
      <c r="L317" s="297">
        <f>IF('Journal prep'!J134=0,0,'Journal prep'!J134)</f>
        <v>0</v>
      </c>
      <c r="M317" s="298">
        <f t="shared" si="20"/>
        <v>0</v>
      </c>
      <c r="N317" s="299" t="str">
        <f>CONCATENATE("IMPREST: VAT on Imprest ",$N$34," ",TEXT(Cash!$H$2,"dd-mmm-yy")," to ",TEXT(Cash!$J$2,"dd-mmm-yy")," ", 'Chqs to Payee'!D34)</f>
        <v xml:space="preserve">IMPREST: VAT on Imprest CAMHS Phoenix School 00-Jan-00 to 00-Jan-00 </v>
      </c>
      <c r="O317" s="281"/>
      <c r="P317" s="72"/>
      <c r="Q317" s="337" t="s">
        <v>365</v>
      </c>
      <c r="R317" s="72"/>
      <c r="S317" s="344" t="str">
        <f>'Journal prep'!F134</f>
        <v xml:space="preserve"> </v>
      </c>
      <c r="T317" s="341" t="s">
        <v>363</v>
      </c>
      <c r="U317" s="299" t="str">
        <f>'Journal prep'!H134</f>
        <v xml:space="preserve"> </v>
      </c>
      <c r="V317" s="72"/>
      <c r="W317" s="72"/>
      <c r="X317" s="72"/>
      <c r="Y317" s="72"/>
      <c r="Z317" s="72"/>
      <c r="AA317" s="72"/>
      <c r="AB317" s="72"/>
      <c r="AC317" s="72"/>
      <c r="AD317" s="72"/>
      <c r="AE317" s="72"/>
      <c r="AF317" s="72"/>
      <c r="AG317" s="72"/>
      <c r="AH317" s="72"/>
      <c r="AI317" s="72"/>
      <c r="AJ317" s="72"/>
    </row>
    <row r="318" spans="1:36" ht="15" customHeight="1" x14ac:dyDescent="0.25">
      <c r="A318" t="str">
        <f t="shared" si="22"/>
        <v/>
      </c>
      <c r="B318">
        <f t="shared" si="21"/>
        <v>270</v>
      </c>
      <c r="C318" s="267"/>
      <c r="D318" s="292" t="s">
        <v>366</v>
      </c>
      <c r="E318" s="293">
        <v>90000</v>
      </c>
      <c r="F318" s="293"/>
      <c r="G318" s="293"/>
      <c r="H318" s="294"/>
      <c r="I318" s="293"/>
      <c r="J318" s="295"/>
      <c r="K318" s="296"/>
      <c r="L318" s="297">
        <f>IF('Journal prep'!J135=0,0,'Journal prep'!J135)</f>
        <v>0</v>
      </c>
      <c r="M318" s="298">
        <f t="shared" si="20"/>
        <v>0</v>
      </c>
      <c r="N318" s="299" t="str">
        <f>CONCATENATE("IMPREST: VAT on Imprest ",$N$34," ",TEXT(Cash!$H$2,"dd-mmm-yy")," to ",TEXT(Cash!$J$2,"dd-mmm-yy")," ", 'Chqs to Payee'!D35)</f>
        <v xml:space="preserve">IMPREST: VAT on Imprest CAMHS Phoenix School 00-Jan-00 to 00-Jan-00 </v>
      </c>
      <c r="O318" s="281"/>
      <c r="P318" s="72"/>
      <c r="Q318" s="337" t="s">
        <v>365</v>
      </c>
      <c r="R318" s="72"/>
      <c r="S318" s="344" t="str">
        <f>'Journal prep'!F135</f>
        <v xml:space="preserve"> </v>
      </c>
      <c r="T318" s="341" t="s">
        <v>363</v>
      </c>
      <c r="U318" s="299" t="str">
        <f>'Journal prep'!H135</f>
        <v xml:space="preserve"> </v>
      </c>
      <c r="V318" s="72"/>
      <c r="W318" s="72"/>
      <c r="X318" s="72"/>
      <c r="Y318" s="72"/>
      <c r="Z318" s="72"/>
      <c r="AA318" s="72"/>
      <c r="AB318" s="72"/>
      <c r="AC318" s="72"/>
      <c r="AD318" s="72"/>
      <c r="AE318" s="72"/>
      <c r="AF318" s="72"/>
      <c r="AG318" s="72"/>
      <c r="AH318" s="72"/>
      <c r="AI318" s="72"/>
      <c r="AJ318" s="72"/>
    </row>
    <row r="319" spans="1:36" ht="15" customHeight="1" x14ac:dyDescent="0.25">
      <c r="A319" t="str">
        <f t="shared" si="22"/>
        <v/>
      </c>
      <c r="B319">
        <f t="shared" si="21"/>
        <v>271</v>
      </c>
      <c r="C319" s="267"/>
      <c r="D319" s="292" t="s">
        <v>366</v>
      </c>
      <c r="E319" s="293">
        <v>90000</v>
      </c>
      <c r="F319" s="293"/>
      <c r="G319" s="293"/>
      <c r="H319" s="294"/>
      <c r="I319" s="293"/>
      <c r="J319" s="295"/>
      <c r="K319" s="296"/>
      <c r="L319" s="297">
        <f>IF('Journal prep'!J136=0,0,'Journal prep'!J136)</f>
        <v>0</v>
      </c>
      <c r="M319" s="298">
        <f t="shared" si="20"/>
        <v>0</v>
      </c>
      <c r="N319" s="299" t="str">
        <f>CONCATENATE("IMPREST: VAT on Imprest ",$N$34," ",TEXT(Cash!$H$2,"dd-mmm-yy")," to ",TEXT(Cash!$J$2,"dd-mmm-yy")," ", 'Chqs to Payee'!D36)</f>
        <v xml:space="preserve">IMPREST: VAT on Imprest CAMHS Phoenix School 00-Jan-00 to 00-Jan-00 </v>
      </c>
      <c r="O319" s="281"/>
      <c r="P319" s="72"/>
      <c r="Q319" s="337" t="s">
        <v>365</v>
      </c>
      <c r="R319" s="72"/>
      <c r="S319" s="344" t="str">
        <f>'Journal prep'!F136</f>
        <v xml:space="preserve"> </v>
      </c>
      <c r="T319" s="341" t="s">
        <v>363</v>
      </c>
      <c r="U319" s="299" t="str">
        <f>'Journal prep'!H136</f>
        <v xml:space="preserve"> </v>
      </c>
      <c r="V319" s="72"/>
      <c r="W319" s="72"/>
      <c r="X319" s="72"/>
      <c r="Y319" s="72"/>
      <c r="Z319" s="72"/>
      <c r="AA319" s="72"/>
      <c r="AB319" s="72"/>
      <c r="AC319" s="72"/>
      <c r="AD319" s="72"/>
      <c r="AE319" s="72"/>
      <c r="AF319" s="72"/>
      <c r="AG319" s="72"/>
      <c r="AH319" s="72"/>
      <c r="AI319" s="72"/>
      <c r="AJ319" s="72"/>
    </row>
    <row r="320" spans="1:36" ht="15" customHeight="1" x14ac:dyDescent="0.25">
      <c r="A320" t="str">
        <f t="shared" si="22"/>
        <v/>
      </c>
      <c r="B320">
        <f t="shared" si="21"/>
        <v>272</v>
      </c>
      <c r="C320" s="267"/>
      <c r="D320" s="292" t="s">
        <v>366</v>
      </c>
      <c r="E320" s="293">
        <v>90000</v>
      </c>
      <c r="F320" s="293"/>
      <c r="G320" s="293"/>
      <c r="H320" s="294"/>
      <c r="I320" s="293"/>
      <c r="J320" s="295"/>
      <c r="K320" s="296"/>
      <c r="L320" s="297">
        <f>IF('Journal prep'!J137=0,0,'Journal prep'!J137)</f>
        <v>0</v>
      </c>
      <c r="M320" s="298">
        <f t="shared" si="20"/>
        <v>0</v>
      </c>
      <c r="N320" s="299" t="str">
        <f>CONCATENATE("IMPREST: VAT on Imprest ",$N$34," ",TEXT(Cash!$H$2,"dd-mmm-yy")," to ",TEXT(Cash!$J$2,"dd-mmm-yy")," ", 'Chqs to Payee'!D37)</f>
        <v xml:space="preserve">IMPREST: VAT on Imprest CAMHS Phoenix School 00-Jan-00 to 00-Jan-00 </v>
      </c>
      <c r="O320" s="281"/>
      <c r="P320" s="72"/>
      <c r="Q320" s="337" t="s">
        <v>365</v>
      </c>
      <c r="R320" s="72"/>
      <c r="S320" s="344" t="str">
        <f>'Journal prep'!F137</f>
        <v xml:space="preserve"> </v>
      </c>
      <c r="T320" s="341" t="s">
        <v>363</v>
      </c>
      <c r="U320" s="299" t="str">
        <f>'Journal prep'!H137</f>
        <v xml:space="preserve"> </v>
      </c>
      <c r="V320" s="72"/>
      <c r="W320" s="72"/>
      <c r="X320" s="72"/>
      <c r="Y320" s="72"/>
      <c r="Z320" s="72"/>
      <c r="AA320" s="72"/>
      <c r="AB320" s="72"/>
      <c r="AC320" s="72"/>
      <c r="AD320" s="72"/>
      <c r="AE320" s="72"/>
      <c r="AF320" s="72"/>
      <c r="AG320" s="72"/>
      <c r="AH320" s="72"/>
      <c r="AI320" s="72"/>
      <c r="AJ320" s="72"/>
    </row>
    <row r="321" spans="1:36" ht="15" customHeight="1" x14ac:dyDescent="0.25">
      <c r="A321" t="str">
        <f t="shared" si="22"/>
        <v/>
      </c>
      <c r="B321">
        <f t="shared" si="21"/>
        <v>273</v>
      </c>
      <c r="C321" s="267"/>
      <c r="D321" s="292" t="s">
        <v>366</v>
      </c>
      <c r="E321" s="293">
        <v>90000</v>
      </c>
      <c r="F321" s="293"/>
      <c r="G321" s="293"/>
      <c r="H321" s="294"/>
      <c r="I321" s="293"/>
      <c r="J321" s="295"/>
      <c r="K321" s="296"/>
      <c r="L321" s="297">
        <f>IF('Journal prep'!J138=0,0,'Journal prep'!J138)</f>
        <v>0</v>
      </c>
      <c r="M321" s="298">
        <f t="shared" si="20"/>
        <v>0</v>
      </c>
      <c r="N321" s="299" t="str">
        <f>CONCATENATE("IMPREST: VAT on Imprest ",$N$34," ",TEXT(Cash!$H$2,"dd-mmm-yy")," to ",TEXT(Cash!$J$2,"dd-mmm-yy")," ", 'Chqs to Payee'!D38)</f>
        <v xml:space="preserve">IMPREST: VAT on Imprest CAMHS Phoenix School 00-Jan-00 to 00-Jan-00 </v>
      </c>
      <c r="O321" s="281"/>
      <c r="P321" s="72"/>
      <c r="Q321" s="337" t="s">
        <v>365</v>
      </c>
      <c r="R321" s="72"/>
      <c r="S321" s="344" t="str">
        <f>'Journal prep'!F138</f>
        <v xml:space="preserve"> </v>
      </c>
      <c r="T321" s="341" t="s">
        <v>363</v>
      </c>
      <c r="U321" s="299" t="str">
        <f>'Journal prep'!H138</f>
        <v xml:space="preserve"> </v>
      </c>
      <c r="V321" s="72"/>
      <c r="W321" s="72"/>
      <c r="X321" s="72"/>
      <c r="Y321" s="72"/>
      <c r="Z321" s="72"/>
      <c r="AA321" s="72"/>
      <c r="AB321" s="72"/>
      <c r="AC321" s="72"/>
      <c r="AD321" s="72"/>
      <c r="AE321" s="72"/>
      <c r="AF321" s="72"/>
      <c r="AG321" s="72"/>
      <c r="AH321" s="72"/>
      <c r="AI321" s="72"/>
      <c r="AJ321" s="72"/>
    </row>
    <row r="322" spans="1:36" ht="15" customHeight="1" x14ac:dyDescent="0.25">
      <c r="A322" t="str">
        <f t="shared" si="22"/>
        <v/>
      </c>
      <c r="B322">
        <f t="shared" si="21"/>
        <v>274</v>
      </c>
      <c r="C322" s="267"/>
      <c r="D322" s="292" t="s">
        <v>366</v>
      </c>
      <c r="E322" s="293">
        <v>90000</v>
      </c>
      <c r="F322" s="293"/>
      <c r="G322" s="293"/>
      <c r="H322" s="294"/>
      <c r="I322" s="293"/>
      <c r="J322" s="295"/>
      <c r="K322" s="296"/>
      <c r="L322" s="297">
        <f>IF('Journal prep'!J139=0,0,'Journal prep'!J139)</f>
        <v>0</v>
      </c>
      <c r="M322" s="298">
        <f t="shared" si="20"/>
        <v>0</v>
      </c>
      <c r="N322" s="299" t="str">
        <f>CONCATENATE("IMPREST: VAT on Imprest ",$N$34," ",TEXT(Cash!$H$2,"dd-mmm-yy")," to ",TEXT(Cash!$J$2,"dd-mmm-yy")," ", 'Chqs to Payee'!D39)</f>
        <v xml:space="preserve">IMPREST: VAT on Imprest CAMHS Phoenix School 00-Jan-00 to 00-Jan-00 </v>
      </c>
      <c r="O322" s="281"/>
      <c r="P322" s="72"/>
      <c r="Q322" s="337" t="s">
        <v>365</v>
      </c>
      <c r="R322" s="72"/>
      <c r="S322" s="344" t="str">
        <f>'Journal prep'!F139</f>
        <v xml:space="preserve"> </v>
      </c>
      <c r="T322" s="341" t="s">
        <v>363</v>
      </c>
      <c r="U322" s="299" t="str">
        <f>'Journal prep'!H139</f>
        <v xml:space="preserve"> </v>
      </c>
      <c r="V322" s="72"/>
      <c r="W322" s="72"/>
      <c r="X322" s="72"/>
      <c r="Y322" s="72"/>
      <c r="Z322" s="72"/>
      <c r="AA322" s="72"/>
      <c r="AB322" s="72"/>
      <c r="AC322" s="72"/>
      <c r="AD322" s="72"/>
      <c r="AE322" s="72"/>
      <c r="AF322" s="72"/>
      <c r="AG322" s="72"/>
      <c r="AH322" s="72"/>
      <c r="AI322" s="72"/>
      <c r="AJ322" s="72"/>
    </row>
    <row r="323" spans="1:36" ht="15" customHeight="1" x14ac:dyDescent="0.25">
      <c r="A323" t="str">
        <f t="shared" si="22"/>
        <v/>
      </c>
      <c r="B323">
        <f t="shared" si="21"/>
        <v>275</v>
      </c>
      <c r="C323" s="267"/>
      <c r="D323" s="292" t="s">
        <v>366</v>
      </c>
      <c r="E323" s="293">
        <v>90000</v>
      </c>
      <c r="F323" s="293"/>
      <c r="G323" s="293"/>
      <c r="H323" s="294"/>
      <c r="I323" s="293"/>
      <c r="J323" s="295"/>
      <c r="K323" s="296"/>
      <c r="L323" s="297">
        <f>IF('Journal prep'!J140=0,0,'Journal prep'!J140)</f>
        <v>0</v>
      </c>
      <c r="M323" s="298">
        <f t="shared" si="20"/>
        <v>0</v>
      </c>
      <c r="N323" s="299" t="str">
        <f>CONCATENATE("IMPREST: VAT on Imprest ",$N$34," ",TEXT(Cash!$H$2,"dd-mmm-yy")," to ",TEXT(Cash!$J$2,"dd-mmm-yy")," ", 'Chqs to Payee'!D40)</f>
        <v xml:space="preserve">IMPREST: VAT on Imprest CAMHS Phoenix School 00-Jan-00 to 00-Jan-00 </v>
      </c>
      <c r="O323" s="281"/>
      <c r="P323" s="72"/>
      <c r="Q323" s="337" t="s">
        <v>365</v>
      </c>
      <c r="R323" s="72"/>
      <c r="S323" s="344" t="str">
        <f>'Journal prep'!F140</f>
        <v xml:space="preserve"> </v>
      </c>
      <c r="T323" s="341" t="s">
        <v>363</v>
      </c>
      <c r="U323" s="299" t="str">
        <f>'Journal prep'!H140</f>
        <v xml:space="preserve"> </v>
      </c>
      <c r="V323" s="72"/>
      <c r="W323" s="72"/>
      <c r="X323" s="72"/>
      <c r="Y323" s="72"/>
      <c r="Z323" s="72"/>
      <c r="AA323" s="72"/>
      <c r="AB323" s="72"/>
      <c r="AC323" s="72"/>
      <c r="AD323" s="72"/>
      <c r="AE323" s="72"/>
      <c r="AF323" s="72"/>
      <c r="AG323" s="72"/>
      <c r="AH323" s="72"/>
      <c r="AI323" s="72"/>
      <c r="AJ323" s="72"/>
    </row>
    <row r="324" spans="1:36" ht="15" customHeight="1" x14ac:dyDescent="0.25">
      <c r="A324" t="str">
        <f t="shared" si="22"/>
        <v/>
      </c>
      <c r="B324">
        <f t="shared" si="21"/>
        <v>276</v>
      </c>
      <c r="C324" s="267"/>
      <c r="D324" s="292" t="s">
        <v>366</v>
      </c>
      <c r="E324" s="293">
        <v>90000</v>
      </c>
      <c r="F324" s="293"/>
      <c r="G324" s="293"/>
      <c r="H324" s="294"/>
      <c r="I324" s="293"/>
      <c r="J324" s="295"/>
      <c r="K324" s="296"/>
      <c r="L324" s="297">
        <f>IF('Journal prep'!J141=0,0,'Journal prep'!J141)</f>
        <v>0</v>
      </c>
      <c r="M324" s="298">
        <f t="shared" si="20"/>
        <v>0</v>
      </c>
      <c r="N324" s="299" t="str">
        <f>CONCATENATE("IMPREST: VAT on Imprest ",$N$34," ",TEXT(Cash!$H$2,"dd-mmm-yy")," to ",TEXT(Cash!$J$2,"dd-mmm-yy")," ", 'Chqs to Payee'!D41)</f>
        <v xml:space="preserve">IMPREST: VAT on Imprest CAMHS Phoenix School 00-Jan-00 to 00-Jan-00 </v>
      </c>
      <c r="O324" s="281"/>
      <c r="P324" s="72"/>
      <c r="Q324" s="337" t="s">
        <v>365</v>
      </c>
      <c r="R324" s="72"/>
      <c r="S324" s="344" t="str">
        <f>'Journal prep'!F141</f>
        <v xml:space="preserve"> </v>
      </c>
      <c r="T324" s="341" t="s">
        <v>363</v>
      </c>
      <c r="U324" s="299" t="str">
        <f>'Journal prep'!H141</f>
        <v xml:space="preserve"> </v>
      </c>
      <c r="V324" s="72"/>
      <c r="W324" s="72"/>
      <c r="X324" s="72"/>
      <c r="Y324" s="72"/>
      <c r="Z324" s="72"/>
      <c r="AA324" s="72"/>
      <c r="AB324" s="72"/>
      <c r="AC324" s="72"/>
      <c r="AD324" s="72"/>
      <c r="AE324" s="72"/>
      <c r="AF324" s="72"/>
      <c r="AG324" s="72"/>
      <c r="AH324" s="72"/>
      <c r="AI324" s="72"/>
      <c r="AJ324" s="72"/>
    </row>
    <row r="325" spans="1:36" ht="15" customHeight="1" x14ac:dyDescent="0.25">
      <c r="A325" t="str">
        <f t="shared" si="22"/>
        <v/>
      </c>
      <c r="B325">
        <f t="shared" si="21"/>
        <v>277</v>
      </c>
      <c r="C325" s="267"/>
      <c r="D325" s="292" t="s">
        <v>366</v>
      </c>
      <c r="E325" s="293">
        <v>90000</v>
      </c>
      <c r="F325" s="293"/>
      <c r="G325" s="293"/>
      <c r="H325" s="294"/>
      <c r="I325" s="293"/>
      <c r="J325" s="295"/>
      <c r="K325" s="296"/>
      <c r="L325" s="297">
        <f>IF('Journal prep'!J142=0,0,'Journal prep'!J142)</f>
        <v>0</v>
      </c>
      <c r="M325" s="298">
        <f t="shared" si="20"/>
        <v>0</v>
      </c>
      <c r="N325" s="299" t="str">
        <f>CONCATENATE("IMPREST: VAT on Imprest ",$N$34," ",TEXT(Cash!$H$2,"dd-mmm-yy")," to ",TEXT(Cash!$J$2,"dd-mmm-yy")," ", 'Chqs to Payee'!D42)</f>
        <v xml:space="preserve">IMPREST: VAT on Imprest CAMHS Phoenix School 00-Jan-00 to 00-Jan-00 </v>
      </c>
      <c r="O325" s="281"/>
      <c r="P325" s="72"/>
      <c r="Q325" s="337" t="s">
        <v>365</v>
      </c>
      <c r="R325" s="72"/>
      <c r="S325" s="344" t="str">
        <f>'Journal prep'!F142</f>
        <v xml:space="preserve"> </v>
      </c>
      <c r="T325" s="341" t="s">
        <v>363</v>
      </c>
      <c r="U325" s="299" t="str">
        <f>'Journal prep'!H142</f>
        <v xml:space="preserve"> </v>
      </c>
      <c r="V325" s="72"/>
      <c r="W325" s="72"/>
      <c r="X325" s="72"/>
      <c r="Y325" s="72"/>
      <c r="Z325" s="72"/>
      <c r="AA325" s="72"/>
      <c r="AB325" s="72"/>
      <c r="AC325" s="72"/>
      <c r="AD325" s="72"/>
      <c r="AE325" s="72"/>
      <c r="AF325" s="72"/>
      <c r="AG325" s="72"/>
      <c r="AH325" s="72"/>
      <c r="AI325" s="72"/>
      <c r="AJ325" s="72"/>
    </row>
    <row r="326" spans="1:36" ht="15" customHeight="1" x14ac:dyDescent="0.25">
      <c r="A326" t="str">
        <f t="shared" si="22"/>
        <v/>
      </c>
      <c r="B326">
        <f t="shared" si="21"/>
        <v>278</v>
      </c>
      <c r="C326" s="267"/>
      <c r="D326" s="292" t="s">
        <v>366</v>
      </c>
      <c r="E326" s="293">
        <v>90000</v>
      </c>
      <c r="F326" s="293"/>
      <c r="G326" s="293"/>
      <c r="H326" s="294"/>
      <c r="I326" s="293"/>
      <c r="J326" s="295"/>
      <c r="K326" s="296"/>
      <c r="L326" s="297">
        <f>IF('Journal prep'!J143=0,0,'Journal prep'!J143)</f>
        <v>0</v>
      </c>
      <c r="M326" s="298">
        <f t="shared" si="20"/>
        <v>0</v>
      </c>
      <c r="N326" s="299" t="str">
        <f>CONCATENATE("IMPREST: VAT on Imprest ",$N$34," ",TEXT(Cash!$H$2,"dd-mmm-yy")," to ",TEXT(Cash!$J$2,"dd-mmm-yy")," ", 'Chqs to Payee'!D43)</f>
        <v xml:space="preserve">IMPREST: VAT on Imprest CAMHS Phoenix School 00-Jan-00 to 00-Jan-00 </v>
      </c>
      <c r="O326" s="281"/>
      <c r="P326" s="72"/>
      <c r="Q326" s="337" t="s">
        <v>365</v>
      </c>
      <c r="R326" s="72"/>
      <c r="S326" s="344" t="str">
        <f>'Journal prep'!F143</f>
        <v xml:space="preserve"> </v>
      </c>
      <c r="T326" s="341" t="s">
        <v>363</v>
      </c>
      <c r="U326" s="299" t="str">
        <f>'Journal prep'!H143</f>
        <v xml:space="preserve"> </v>
      </c>
      <c r="V326" s="72"/>
      <c r="W326" s="72"/>
      <c r="X326" s="72"/>
      <c r="Y326" s="72"/>
      <c r="Z326" s="72"/>
      <c r="AA326" s="72"/>
      <c r="AB326" s="72"/>
      <c r="AC326" s="72"/>
      <c r="AD326" s="72"/>
      <c r="AE326" s="72"/>
      <c r="AF326" s="72"/>
      <c r="AG326" s="72"/>
      <c r="AH326" s="72"/>
      <c r="AI326" s="72"/>
      <c r="AJ326" s="72"/>
    </row>
    <row r="327" spans="1:36" ht="15" customHeight="1" x14ac:dyDescent="0.25">
      <c r="A327" t="str">
        <f t="shared" si="22"/>
        <v/>
      </c>
      <c r="B327">
        <f t="shared" si="21"/>
        <v>279</v>
      </c>
      <c r="C327" s="267"/>
      <c r="D327" s="292" t="s">
        <v>366</v>
      </c>
      <c r="E327" s="293">
        <v>90000</v>
      </c>
      <c r="F327" s="293"/>
      <c r="G327" s="293"/>
      <c r="H327" s="294"/>
      <c r="I327" s="293"/>
      <c r="J327" s="295"/>
      <c r="K327" s="296"/>
      <c r="L327" s="297">
        <f>IF('Journal prep'!J144=0,0,'Journal prep'!J144)</f>
        <v>0</v>
      </c>
      <c r="M327" s="298">
        <f t="shared" si="20"/>
        <v>0</v>
      </c>
      <c r="N327" s="299" t="str">
        <f>CONCATENATE("IMPREST: VAT on Imprest ",$N$34," ",TEXT(Cash!$H$2,"dd-mmm-yy")," to ",TEXT(Cash!$J$2,"dd-mmm-yy")," ", 'Chqs to Payee'!D44)</f>
        <v xml:space="preserve">IMPREST: VAT on Imprest CAMHS Phoenix School 00-Jan-00 to 00-Jan-00 </v>
      </c>
      <c r="O327" s="281"/>
      <c r="P327" s="72"/>
      <c r="Q327" s="337" t="s">
        <v>365</v>
      </c>
      <c r="R327" s="72"/>
      <c r="S327" s="344" t="str">
        <f>'Journal prep'!F144</f>
        <v xml:space="preserve"> </v>
      </c>
      <c r="T327" s="341" t="s">
        <v>363</v>
      </c>
      <c r="U327" s="299" t="str">
        <f>'Journal prep'!H144</f>
        <v xml:space="preserve"> </v>
      </c>
      <c r="V327" s="72"/>
      <c r="W327" s="72"/>
      <c r="X327" s="72"/>
      <c r="Y327" s="72"/>
      <c r="Z327" s="72"/>
      <c r="AA327" s="72"/>
      <c r="AB327" s="72"/>
      <c r="AC327" s="72"/>
      <c r="AD327" s="72"/>
      <c r="AE327" s="72"/>
      <c r="AF327" s="72"/>
      <c r="AG327" s="72"/>
      <c r="AH327" s="72"/>
      <c r="AI327" s="72"/>
      <c r="AJ327" s="72"/>
    </row>
    <row r="328" spans="1:36" ht="15" customHeight="1" thickBot="1" x14ac:dyDescent="0.3">
      <c r="A328" t="str">
        <f t="shared" si="22"/>
        <v/>
      </c>
      <c r="B328">
        <f t="shared" si="21"/>
        <v>280</v>
      </c>
      <c r="C328" s="267"/>
      <c r="D328" s="292" t="s">
        <v>366</v>
      </c>
      <c r="E328" s="293">
        <v>90000</v>
      </c>
      <c r="F328" s="293"/>
      <c r="G328" s="300"/>
      <c r="H328" s="301"/>
      <c r="I328" s="300"/>
      <c r="J328" s="302"/>
      <c r="K328" s="303"/>
      <c r="L328" s="304">
        <f>IF('Journal prep'!J145=0,0,'Journal prep'!J145)</f>
        <v>0</v>
      </c>
      <c r="M328" s="305">
        <f t="shared" si="20"/>
        <v>0</v>
      </c>
      <c r="N328" s="306" t="str">
        <f>CONCATENATE("IMPREST: VAT on Imprest ",$N$34," ",TEXT(Cash!$H$2,"dd-mmm-yy")," to ",TEXT(Cash!$J$2,"dd-mmm-yy")," ", 'Chqs to Payee'!D45)</f>
        <v xml:space="preserve">IMPREST: VAT on Imprest CAMHS Phoenix School 00-Jan-00 to 00-Jan-00 </v>
      </c>
      <c r="O328" s="281"/>
      <c r="P328" s="72"/>
      <c r="Q328" s="337" t="s">
        <v>365</v>
      </c>
      <c r="R328" s="72"/>
      <c r="S328" s="344" t="str">
        <f>'Journal prep'!F145</f>
        <v xml:space="preserve"> </v>
      </c>
      <c r="T328" s="341" t="s">
        <v>363</v>
      </c>
      <c r="U328" s="299" t="str">
        <f>'Journal prep'!H145</f>
        <v xml:space="preserve"> </v>
      </c>
      <c r="V328" s="72"/>
      <c r="W328" s="72"/>
      <c r="X328" s="72"/>
      <c r="Y328" s="72"/>
      <c r="Z328" s="72"/>
      <c r="AA328" s="72"/>
      <c r="AB328" s="72"/>
      <c r="AC328" s="72"/>
      <c r="AD328" s="72"/>
      <c r="AE328" s="72"/>
      <c r="AF328" s="72"/>
      <c r="AG328" s="72"/>
      <c r="AH328" s="72"/>
      <c r="AI328" s="72"/>
      <c r="AJ328" s="72"/>
    </row>
    <row r="329" spans="1:36" ht="15" customHeight="1" thickBot="1" x14ac:dyDescent="0.3">
      <c r="A329" t="str">
        <f t="shared" ref="A329" si="23">IF(TRIM(D329)="","",IF(L329=0,"","update_data,visible"))</f>
        <v/>
      </c>
      <c r="B329">
        <f t="shared" si="21"/>
        <v>281</v>
      </c>
      <c r="C329" s="267"/>
      <c r="D329" s="247" t="s">
        <v>142</v>
      </c>
      <c r="E329" s="248">
        <v>90000</v>
      </c>
      <c r="F329" s="248"/>
      <c r="G329" s="248"/>
      <c r="H329" s="249"/>
      <c r="I329" s="248"/>
      <c r="J329" s="250" t="s">
        <v>376</v>
      </c>
      <c r="K329" s="251" t="s">
        <v>148</v>
      </c>
      <c r="L329" s="252">
        <f>-Reconciliation!E22</f>
        <v>0</v>
      </c>
      <c r="M329" s="253">
        <f t="shared" ref="M329" si="24">ROUND(L329,2)</f>
        <v>0</v>
      </c>
      <c r="N329" s="254" t="str">
        <f>CONCATENATE("IMPREST: Reimbursement on ",$N$34," ",TEXT(Cash!$H$2,"dd-mmm-yy")," to ",TEXT(Cash!$J$2,"dd-mmm-yy")," ")</f>
        <v xml:space="preserve">IMPREST: Reimbursement on CAMHS Phoenix School 00-Jan-00 to 00-Jan-00 </v>
      </c>
      <c r="O329" s="281"/>
      <c r="P329" s="72"/>
      <c r="Q329" s="338" t="s">
        <v>355</v>
      </c>
      <c r="R329" s="72"/>
      <c r="S329" s="345"/>
      <c r="T329" s="346" t="s">
        <v>354</v>
      </c>
      <c r="U329" s="339"/>
      <c r="V329" s="72"/>
      <c r="W329" s="72"/>
      <c r="X329" s="72"/>
      <c r="Y329" s="72"/>
      <c r="Z329" s="72"/>
      <c r="AA329" s="72"/>
      <c r="AB329" s="72"/>
      <c r="AC329" s="72"/>
      <c r="AD329" s="72"/>
      <c r="AE329" s="72"/>
      <c r="AF329" s="72"/>
      <c r="AG329" s="72"/>
      <c r="AH329" s="72"/>
      <c r="AI329" s="72"/>
      <c r="AJ329" s="72"/>
    </row>
    <row r="330" spans="1:36" ht="15.75" thickBot="1" x14ac:dyDescent="0.3">
      <c r="C330" s="267"/>
      <c r="D330" s="408" t="s">
        <v>356</v>
      </c>
      <c r="E330" s="409"/>
      <c r="F330" s="409"/>
      <c r="G330" s="409"/>
      <c r="H330" s="409"/>
      <c r="I330" s="409"/>
      <c r="J330" s="409"/>
      <c r="K330" s="410"/>
      <c r="L330" s="307">
        <f>SUM(L49:L329)</f>
        <v>0</v>
      </c>
      <c r="M330" s="307">
        <f>SUM(M49:M329)</f>
        <v>0</v>
      </c>
      <c r="N330" s="291" t="s">
        <v>357</v>
      </c>
      <c r="O330" s="281"/>
      <c r="P330" s="72"/>
      <c r="Q330" s="72"/>
      <c r="R330" s="72"/>
      <c r="S330" s="72"/>
      <c r="T330" s="72"/>
      <c r="U330" s="72"/>
      <c r="V330" s="72"/>
      <c r="W330" s="72"/>
      <c r="X330" s="72"/>
      <c r="Y330" s="72"/>
      <c r="Z330" s="72"/>
      <c r="AA330" s="72"/>
      <c r="AB330" s="72"/>
      <c r="AC330" s="72"/>
      <c r="AD330" s="72"/>
      <c r="AE330" s="72"/>
      <c r="AF330" s="72"/>
      <c r="AG330" s="72"/>
      <c r="AH330" s="72"/>
      <c r="AI330" s="72"/>
      <c r="AJ330" s="72"/>
    </row>
    <row r="331" spans="1:36" x14ac:dyDescent="0.25">
      <c r="C331" s="267"/>
      <c r="D331" s="265"/>
      <c r="E331" s="265"/>
      <c r="F331" s="265"/>
      <c r="G331" s="265"/>
      <c r="H331" s="265"/>
      <c r="I331" s="265"/>
      <c r="J331" s="266"/>
      <c r="K331" s="266"/>
      <c r="L331" s="286"/>
      <c r="M331" s="224"/>
      <c r="N331" s="285"/>
      <c r="O331" s="281"/>
      <c r="P331" s="72"/>
      <c r="Q331" s="72"/>
      <c r="R331" s="72"/>
      <c r="S331" s="72"/>
      <c r="T331" s="72"/>
      <c r="U331" s="72"/>
      <c r="V331" s="72"/>
      <c r="W331" s="72"/>
      <c r="X331" s="72"/>
      <c r="Y331" s="72"/>
      <c r="Z331" s="72"/>
      <c r="AA331" s="72"/>
      <c r="AB331" s="72"/>
      <c r="AC331" s="72"/>
      <c r="AD331" s="72"/>
      <c r="AE331" s="72"/>
      <c r="AF331" s="72"/>
      <c r="AG331" s="72"/>
      <c r="AH331" s="72"/>
      <c r="AI331" s="72"/>
      <c r="AJ331" s="72"/>
    </row>
    <row r="332" spans="1:36" x14ac:dyDescent="0.25">
      <c r="C332" s="267"/>
      <c r="D332" s="265" t="s">
        <v>358</v>
      </c>
      <c r="E332" s="265"/>
      <c r="F332" s="265"/>
      <c r="G332" s="265"/>
      <c r="H332" s="265"/>
      <c r="I332" s="265"/>
      <c r="J332" s="266"/>
      <c r="K332" s="266"/>
      <c r="L332" s="271"/>
      <c r="M332" s="215"/>
      <c r="N332" s="265"/>
      <c r="O332" s="281"/>
      <c r="P332" s="72"/>
      <c r="Q332" s="72"/>
      <c r="R332" s="72"/>
      <c r="S332" s="72"/>
      <c r="T332" s="72"/>
      <c r="U332" s="72"/>
      <c r="V332" s="72"/>
      <c r="W332" s="72"/>
      <c r="X332" s="72"/>
      <c r="Y332" s="72"/>
      <c r="Z332" s="72"/>
      <c r="AA332" s="72"/>
      <c r="AB332" s="72"/>
      <c r="AC332" s="72"/>
      <c r="AD332" s="72"/>
      <c r="AE332" s="72"/>
      <c r="AF332" s="72"/>
      <c r="AG332" s="72"/>
      <c r="AH332" s="72"/>
      <c r="AI332" s="72"/>
      <c r="AJ332" s="72"/>
    </row>
    <row r="333" spans="1:36" ht="9" customHeight="1" thickBot="1" x14ac:dyDescent="0.3">
      <c r="C333" s="287"/>
      <c r="D333" s="270"/>
      <c r="E333" s="270"/>
      <c r="F333" s="270"/>
      <c r="G333" s="270"/>
      <c r="H333" s="270"/>
      <c r="I333" s="270"/>
      <c r="J333" s="288"/>
      <c r="K333" s="288"/>
      <c r="L333" s="289"/>
      <c r="M333" s="225"/>
      <c r="N333" s="270"/>
      <c r="O333" s="284"/>
      <c r="P333" s="72"/>
      <c r="Q333" s="72"/>
      <c r="R333" s="72"/>
      <c r="S333" s="72"/>
      <c r="T333" s="72"/>
      <c r="U333" s="72"/>
      <c r="V333" s="72"/>
      <c r="W333" s="72"/>
      <c r="X333" s="72"/>
      <c r="Y333" s="72"/>
      <c r="Z333" s="72"/>
      <c r="AA333" s="72"/>
      <c r="AB333" s="72"/>
      <c r="AC333" s="72"/>
      <c r="AD333" s="72"/>
      <c r="AE333" s="72"/>
      <c r="AF333" s="72"/>
      <c r="AG333" s="72"/>
      <c r="AH333" s="72"/>
      <c r="AI333" s="72"/>
      <c r="AJ333" s="72"/>
    </row>
    <row r="334" spans="1:36" s="347" customFormat="1" ht="12.75" x14ac:dyDescent="0.2">
      <c r="J334" s="348"/>
      <c r="K334" s="348"/>
      <c r="L334" s="349"/>
      <c r="M334" s="349"/>
    </row>
    <row r="335" spans="1:36" s="72" customFormat="1" x14ac:dyDescent="0.25">
      <c r="J335" s="78"/>
      <c r="K335" s="78"/>
      <c r="L335" s="350"/>
      <c r="M335" s="350"/>
    </row>
    <row r="336" spans="1:36" s="72" customFormat="1" x14ac:dyDescent="0.25">
      <c r="J336" s="78"/>
      <c r="K336" s="78"/>
      <c r="L336" s="350"/>
      <c r="M336" s="350"/>
    </row>
    <row r="337" spans="10:13" s="72" customFormat="1" x14ac:dyDescent="0.25">
      <c r="J337" s="78"/>
      <c r="K337" s="78"/>
      <c r="L337" s="350"/>
      <c r="M337" s="350"/>
    </row>
    <row r="338" spans="10:13" s="72" customFormat="1" x14ac:dyDescent="0.25">
      <c r="J338" s="78"/>
      <c r="K338" s="78"/>
      <c r="L338" s="350"/>
      <c r="M338" s="350"/>
    </row>
    <row r="339" spans="10:13" s="72" customFormat="1" x14ac:dyDescent="0.25">
      <c r="J339" s="78"/>
      <c r="K339" s="78"/>
      <c r="L339" s="350"/>
      <c r="M339" s="350"/>
    </row>
    <row r="340" spans="10:13" s="72" customFormat="1" x14ac:dyDescent="0.25">
      <c r="J340" s="78"/>
      <c r="K340" s="78"/>
      <c r="L340" s="350"/>
      <c r="M340" s="350"/>
    </row>
    <row r="341" spans="10:13" s="72" customFormat="1" x14ac:dyDescent="0.25">
      <c r="J341" s="78"/>
      <c r="K341" s="78"/>
      <c r="L341" s="350"/>
      <c r="M341" s="350"/>
    </row>
    <row r="342" spans="10:13" s="72" customFormat="1" x14ac:dyDescent="0.25">
      <c r="J342" s="78"/>
      <c r="K342" s="78"/>
      <c r="L342" s="350"/>
      <c r="M342" s="350"/>
    </row>
    <row r="343" spans="10:13" s="72" customFormat="1" x14ac:dyDescent="0.25">
      <c r="J343" s="78"/>
      <c r="K343" s="78"/>
      <c r="L343" s="350"/>
      <c r="M343" s="350"/>
    </row>
    <row r="344" spans="10:13" s="72" customFormat="1" x14ac:dyDescent="0.25">
      <c r="J344" s="78"/>
      <c r="K344" s="78"/>
      <c r="L344" s="350"/>
      <c r="M344" s="350"/>
    </row>
    <row r="345" spans="10:13" s="72" customFormat="1" x14ac:dyDescent="0.25">
      <c r="J345" s="78"/>
      <c r="K345" s="78"/>
      <c r="L345" s="350"/>
      <c r="M345" s="350"/>
    </row>
  </sheetData>
  <autoFilter ref="D48:N330" xr:uid="{0F526377-C146-47E5-9021-353F51486178}"/>
  <mergeCells count="1">
    <mergeCell ref="D330:K330"/>
  </mergeCells>
  <phoneticPr fontId="18" type="noConversion"/>
  <conditionalFormatting sqref="N331">
    <cfRule type="cellIs" dxfId="36" priority="7" stopIfTrue="1" operator="notEqual">
      <formula>0</formula>
    </cfRule>
  </conditionalFormatting>
  <conditionalFormatting sqref="N38">
    <cfRule type="containsText" dxfId="35" priority="3" operator="containsText" text="DO NOT PROCESS CLAIM">
      <formula>NOT(ISERROR(SEARCH("DO NOT PROCESS CLAIM",N38)))</formula>
    </cfRule>
    <cfRule type="containsText" dxfId="34" priority="6" operator="containsText" text="OK to Process">
      <formula>NOT(ISERROR(SEARCH("OK to Process",N38)))</formula>
    </cfRule>
  </conditionalFormatting>
  <conditionalFormatting sqref="N40">
    <cfRule type="containsText" dxfId="33" priority="2" operator="containsText" text="DO NOT PROCESS CLAIM">
      <formula>NOT(ISERROR(SEARCH("DO NOT PROCESS CLAIM",N40)))</formula>
    </cfRule>
    <cfRule type="containsText" dxfId="32" priority="5" operator="containsText" text="OK to Process">
      <formula>NOT(ISERROR(SEARCH("OK to Process",N40)))</formula>
    </cfRule>
  </conditionalFormatting>
  <conditionalFormatting sqref="N42">
    <cfRule type="containsText" dxfId="31" priority="1" operator="containsText" text="DO NOT PROCESS CLAIM">
      <formula>NOT(ISERROR(SEARCH("DO NOT PROCESS CLAIM",N42)))</formula>
    </cfRule>
    <cfRule type="containsText" dxfId="30" priority="4" operator="containsText" text="OK to Process">
      <formula>NOT(ISERROR(SEARCH("OK to Process",N42)))</formula>
    </cfRule>
  </conditionalFormatting>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46EE1-C299-4979-BA34-D8E94C8724B5}">
  <sheetPr codeName="Sheet15">
    <tabColor theme="4"/>
  </sheetPr>
  <dimension ref="A1:J14"/>
  <sheetViews>
    <sheetView workbookViewId="0">
      <selection activeCell="B10" sqref="B10"/>
    </sheetView>
  </sheetViews>
  <sheetFormatPr defaultRowHeight="15" x14ac:dyDescent="0.25"/>
  <cols>
    <col min="1" max="1" width="24.7109375" style="72" customWidth="1"/>
    <col min="2" max="2" width="70" style="72" customWidth="1"/>
    <col min="3" max="3" width="15.28515625" style="72" bestFit="1" customWidth="1"/>
    <col min="4" max="4" width="13.5703125" style="72" customWidth="1"/>
    <col min="5" max="5" width="26.7109375" style="72" customWidth="1"/>
    <col min="6" max="6" width="23" style="72" customWidth="1"/>
    <col min="7" max="7" width="12.5703125" style="72" customWidth="1"/>
    <col min="8" max="8" width="14.28515625" style="72" customWidth="1"/>
    <col min="9" max="9" width="8.5703125" style="72" bestFit="1" customWidth="1"/>
    <col min="10" max="10" width="8.5703125" style="72" customWidth="1"/>
    <col min="11" max="16384" width="9.140625" style="72"/>
  </cols>
  <sheetData>
    <row r="1" spans="1:10" ht="18.75" x14ac:dyDescent="0.3">
      <c r="A1" s="77" t="s">
        <v>150</v>
      </c>
      <c r="B1" s="86"/>
    </row>
    <row r="2" spans="1:10" ht="15.75" x14ac:dyDescent="0.25">
      <c r="A2" s="79" t="s">
        <v>22</v>
      </c>
      <c r="B2" s="123" t="str">
        <f>Cash!$C$2</f>
        <v>CAMHS Phoenix School</v>
      </c>
    </row>
    <row r="3" spans="1:10" ht="15.75" x14ac:dyDescent="0.25">
      <c r="A3" s="79" t="s">
        <v>23</v>
      </c>
      <c r="B3" s="36" t="str">
        <f>IF(Cash!$J$2="","",Cash!$J$2)</f>
        <v/>
      </c>
    </row>
    <row r="7" spans="1:10" s="186" customFormat="1" ht="73.5" customHeight="1" x14ac:dyDescent="0.25">
      <c r="A7" s="188" t="s">
        <v>372</v>
      </c>
      <c r="B7" s="188" t="s">
        <v>146</v>
      </c>
      <c r="C7" s="188" t="s">
        <v>143</v>
      </c>
      <c r="D7" s="188" t="s">
        <v>144</v>
      </c>
      <c r="E7" s="188" t="s">
        <v>149</v>
      </c>
      <c r="F7" s="188" t="s">
        <v>145</v>
      </c>
      <c r="G7" s="188" t="s">
        <v>139</v>
      </c>
      <c r="H7" s="188" t="s">
        <v>10</v>
      </c>
      <c r="I7" s="188" t="s">
        <v>140</v>
      </c>
      <c r="J7" s="188" t="s">
        <v>141</v>
      </c>
    </row>
    <row r="8" spans="1:10" s="187" customFormat="1" x14ac:dyDescent="0.25">
      <c r="A8" s="189">
        <v>200263</v>
      </c>
      <c r="B8" s="190" t="str">
        <f>CONCATENATE(Cash!C2," ","Imprest Claim"," ",TEXT(Cash!$H$2,"dd-mmm-yy")," to ",TEXT(Cash!$J$2,"dd-mmm-yy"))</f>
        <v>CAMHS Phoenix School Imprest Claim 00-Jan-00 to 00-Jan-00</v>
      </c>
      <c r="C8" s="191"/>
      <c r="D8" s="189" t="str">
        <f>IF(Cash!$J$2="","",Cash!$J$2)</f>
        <v/>
      </c>
      <c r="E8" s="192">
        <f>Reconciliation!E22</f>
        <v>0</v>
      </c>
      <c r="F8" s="189" t="s">
        <v>147</v>
      </c>
      <c r="G8" s="189" t="s">
        <v>142</v>
      </c>
      <c r="H8" s="189">
        <v>90000</v>
      </c>
      <c r="I8" s="193" t="s">
        <v>376</v>
      </c>
      <c r="J8" s="193" t="s">
        <v>194</v>
      </c>
    </row>
    <row r="11" spans="1:10" ht="18" x14ac:dyDescent="0.25">
      <c r="B11" s="38" t="s">
        <v>151</v>
      </c>
      <c r="C11" s="37"/>
      <c r="D11" s="37"/>
      <c r="E11" s="37"/>
    </row>
    <row r="12" spans="1:10" ht="18" x14ac:dyDescent="0.25">
      <c r="B12" s="39"/>
      <c r="C12" s="37"/>
      <c r="D12" s="37"/>
      <c r="E12" s="37"/>
    </row>
    <row r="13" spans="1:10" ht="18.75" x14ac:dyDescent="0.3">
      <c r="B13" s="39" t="s">
        <v>268</v>
      </c>
      <c r="C13" s="37"/>
      <c r="D13" s="124" t="s">
        <v>267</v>
      </c>
      <c r="E13" s="124">
        <v>45446415</v>
      </c>
    </row>
    <row r="14" spans="1:10" ht="18" x14ac:dyDescent="0.25">
      <c r="B14" s="39" t="s">
        <v>373</v>
      </c>
      <c r="C14" s="37"/>
      <c r="D14" s="37"/>
      <c r="E14" s="37"/>
    </row>
  </sheetData>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tableParts count="1">
    <tablePart r:id="rId2"/>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CC462-70E1-40FC-A039-A080EAFF5B58}">
  <sheetPr codeName="Sheet13"/>
  <dimension ref="A1:L148"/>
  <sheetViews>
    <sheetView workbookViewId="0">
      <pane ySplit="5" topLeftCell="A112" activePane="bottomLeft" state="frozen"/>
      <selection activeCell="B10" sqref="B10"/>
      <selection pane="bottomLeft" activeCell="B10" sqref="B10"/>
    </sheetView>
  </sheetViews>
  <sheetFormatPr defaultRowHeight="15" x14ac:dyDescent="0.25"/>
  <cols>
    <col min="1" max="1" width="15.28515625" style="72" customWidth="1"/>
    <col min="2" max="2" width="13.42578125" style="72" customWidth="1"/>
    <col min="3" max="3" width="14.85546875" style="72" bestFit="1" customWidth="1"/>
    <col min="4" max="4" width="10.42578125" style="72" customWidth="1"/>
    <col min="5" max="5" width="14.5703125" style="72" customWidth="1"/>
    <col min="6" max="6" width="11.140625" style="72" customWidth="1"/>
    <col min="7" max="7" width="12.5703125" style="72" customWidth="1"/>
    <col min="8" max="8" width="14.85546875" style="76" customWidth="1"/>
    <col min="9" max="9" width="15.140625" style="76" customWidth="1"/>
    <col min="10" max="10" width="14.28515625" style="76" customWidth="1"/>
    <col min="11" max="11" width="14" style="76" customWidth="1"/>
    <col min="12" max="12" width="109.28515625" style="100" customWidth="1"/>
    <col min="13" max="16384" width="9.140625" style="72"/>
  </cols>
  <sheetData>
    <row r="1" spans="1:12" ht="19.5" customHeight="1" thickBot="1" x14ac:dyDescent="0.35">
      <c r="A1" s="77" t="s">
        <v>135</v>
      </c>
      <c r="B1" s="104"/>
      <c r="E1" s="411" t="s">
        <v>288</v>
      </c>
      <c r="F1" s="412"/>
      <c r="G1" s="195" t="s">
        <v>152</v>
      </c>
      <c r="I1" s="100"/>
      <c r="J1" s="100"/>
      <c r="K1" s="100"/>
    </row>
    <row r="2" spans="1:12" ht="15.75" x14ac:dyDescent="0.25">
      <c r="A2" s="79" t="s">
        <v>22</v>
      </c>
      <c r="B2" s="104"/>
      <c r="C2" s="175" t="str">
        <f>Cash!$C$2</f>
        <v>CAMHS Phoenix School</v>
      </c>
    </row>
    <row r="3" spans="1:12" ht="16.5" thickBot="1" x14ac:dyDescent="0.3">
      <c r="A3" s="79" t="s">
        <v>23</v>
      </c>
      <c r="B3" s="104"/>
      <c r="C3" s="176" t="str">
        <f>IF(Cash!$J$2="","",Cash!$J$2)</f>
        <v/>
      </c>
    </row>
    <row r="5" spans="1:12" ht="45" customHeight="1" thickBot="1" x14ac:dyDescent="0.3">
      <c r="A5" s="181" t="s">
        <v>11</v>
      </c>
      <c r="B5" s="179" t="s">
        <v>10</v>
      </c>
      <c r="C5" s="178" t="s">
        <v>128</v>
      </c>
      <c r="D5" s="178" t="s">
        <v>12</v>
      </c>
      <c r="E5" s="178" t="s">
        <v>4</v>
      </c>
      <c r="F5" s="178" t="s">
        <v>131</v>
      </c>
      <c r="G5" s="178" t="s">
        <v>132</v>
      </c>
      <c r="H5" s="180" t="s">
        <v>133</v>
      </c>
      <c r="I5" s="180" t="s">
        <v>137</v>
      </c>
      <c r="J5" s="180" t="s">
        <v>136</v>
      </c>
      <c r="K5" s="180" t="s">
        <v>138</v>
      </c>
      <c r="L5" s="182" t="s">
        <v>134</v>
      </c>
    </row>
    <row r="6" spans="1:12" x14ac:dyDescent="0.25">
      <c r="A6" s="13" t="str">
        <f>IF(OR(ISBLANK(Cash!J6))," ",Cash!J6)</f>
        <v xml:space="preserve"> </v>
      </c>
      <c r="B6" s="13" t="str">
        <f>IF(OR(ISBLANK(Cash!I6))," ",Cash!I6)</f>
        <v xml:space="preserve"> </v>
      </c>
      <c r="C6" s="13" t="str">
        <f>IF(TRIM(Cash!K6) = "",$G$1,Cash!K6)</f>
        <v>99999-999</v>
      </c>
      <c r="D6" s="13" t="str">
        <f>IF(OR(ISBLANK(Cash!L6))," ",Cash!L6)</f>
        <v xml:space="preserve"> </v>
      </c>
      <c r="E6" s="13" t="str">
        <f>IF(OR(ISBLANK(Cash!M6))," ",Cash!M6)</f>
        <v xml:space="preserve"> </v>
      </c>
      <c r="F6" t="str">
        <f>IF(J6=0," ",IF(J6=I6/6,"P1",IF(J6=I6/21,"P4"," ")))</f>
        <v xml:space="preserve"> </v>
      </c>
      <c r="G6" t="str">
        <f t="shared" ref="G6:G145" si="0">IF(F6="P1","TX",IF(F6="P4","TX"," "))</f>
        <v xml:space="preserve"> </v>
      </c>
      <c r="H6" s="12" t="str">
        <f t="shared" ref="H6:H37" si="1">IF(J6=0," ",ROUND(K6,2))</f>
        <v xml:space="preserve"> </v>
      </c>
      <c r="I6" s="12">
        <f>Cash!H6</f>
        <v>0</v>
      </c>
      <c r="J6" s="12">
        <f>IF(Cash!G6=0,0,Cash!G6)</f>
        <v>0</v>
      </c>
      <c r="K6" s="12">
        <f>I6-J6</f>
        <v>0</v>
      </c>
      <c r="L6" s="14" t="str">
        <f xml:space="preserve"> CONCATENATE("Cash Spent by ",$C$2," ",TEXT($C$3,"dd/mm/yyyy")," ", Cash!D6)</f>
        <v xml:space="preserve">Cash Spent by CAMHS Phoenix School  </v>
      </c>
    </row>
    <row r="7" spans="1:12" x14ac:dyDescent="0.25">
      <c r="A7" s="13" t="str">
        <f>IF(OR(ISBLANK(Cash!J7))," ",Cash!J7)</f>
        <v xml:space="preserve"> </v>
      </c>
      <c r="B7" s="13" t="str">
        <f>IF(OR(ISBLANK(Cash!I7))," ",Cash!I7)</f>
        <v xml:space="preserve"> </v>
      </c>
      <c r="C7" s="13" t="str">
        <f>IF(TRIM(Cash!K7) = "",$G$1,Cash!K7)</f>
        <v>99999-999</v>
      </c>
      <c r="D7" s="13" t="str">
        <f>IF(OR(ISBLANK(Cash!L7))," ",Cash!L7)</f>
        <v xml:space="preserve"> </v>
      </c>
      <c r="E7" s="13" t="str">
        <f>IF(OR(ISBLANK(Cash!M7))," ",Cash!M7)</f>
        <v xml:space="preserve"> </v>
      </c>
      <c r="F7" t="str">
        <f t="shared" ref="F7:F70" si="2">IF(J7=0," ",IF(J7=I7/6,"P1",IF(J7=I7/21,"P4"," ")))</f>
        <v xml:space="preserve"> </v>
      </c>
      <c r="G7" t="str">
        <f t="shared" ref="G7:G70" si="3">IF(F7="P1","TX",IF(F7="P4","TX"," "))</f>
        <v xml:space="preserve"> </v>
      </c>
      <c r="H7" s="12" t="str">
        <f t="shared" si="1"/>
        <v xml:space="preserve"> </v>
      </c>
      <c r="I7" s="12">
        <f>Cash!H7</f>
        <v>0</v>
      </c>
      <c r="J7" s="12">
        <f>IF(Cash!G7=0,0,Cash!G7)</f>
        <v>0</v>
      </c>
      <c r="K7" s="12">
        <f t="shared" ref="K7:K70" si="4">I7-J7</f>
        <v>0</v>
      </c>
      <c r="L7" s="14" t="str">
        <f xml:space="preserve"> CONCATENATE("Cash Spent by ",$C$2," ",TEXT($C$3,"dd/mm/yyyy")," ", Cash!D7)</f>
        <v xml:space="preserve">Cash Spent by CAMHS Phoenix School  </v>
      </c>
    </row>
    <row r="8" spans="1:12" x14ac:dyDescent="0.25">
      <c r="A8" s="13" t="str">
        <f>IF(OR(ISBLANK(Cash!J8))," ",Cash!J8)</f>
        <v xml:space="preserve"> </v>
      </c>
      <c r="B8" s="13" t="str">
        <f>IF(OR(ISBLANK(Cash!I8))," ",Cash!I8)</f>
        <v xml:space="preserve"> </v>
      </c>
      <c r="C8" s="13" t="str">
        <f>IF(TRIM(Cash!K8) = "",$G$1,Cash!K8)</f>
        <v>99999-999</v>
      </c>
      <c r="D8" s="13" t="str">
        <f>IF(OR(ISBLANK(Cash!L8))," ",Cash!L8)</f>
        <v xml:space="preserve"> </v>
      </c>
      <c r="E8" s="13" t="str">
        <f>IF(OR(ISBLANK(Cash!M8))," ",Cash!M8)</f>
        <v xml:space="preserve"> </v>
      </c>
      <c r="F8" t="str">
        <f t="shared" si="2"/>
        <v xml:space="preserve"> </v>
      </c>
      <c r="G8" t="str">
        <f t="shared" si="3"/>
        <v xml:space="preserve"> </v>
      </c>
      <c r="H8" s="12" t="str">
        <f t="shared" si="1"/>
        <v xml:space="preserve"> </v>
      </c>
      <c r="I8" s="12">
        <f>Cash!H8</f>
        <v>0</v>
      </c>
      <c r="J8" s="12">
        <f>IF(Cash!G8=0,0,Cash!G8)</f>
        <v>0</v>
      </c>
      <c r="K8" s="12">
        <f t="shared" si="4"/>
        <v>0</v>
      </c>
      <c r="L8" s="14" t="str">
        <f xml:space="preserve"> CONCATENATE("Cash Spent by ",$C$2," ",TEXT($C$3,"dd/mm/yyyy")," ", Cash!D8)</f>
        <v xml:space="preserve">Cash Spent by CAMHS Phoenix School  </v>
      </c>
    </row>
    <row r="9" spans="1:12" x14ac:dyDescent="0.25">
      <c r="A9" s="13" t="str">
        <f>IF(OR(ISBLANK(Cash!J9))," ",Cash!J9)</f>
        <v xml:space="preserve"> </v>
      </c>
      <c r="B9" s="13" t="str">
        <f>IF(OR(ISBLANK(Cash!I9))," ",Cash!I9)</f>
        <v xml:space="preserve"> </v>
      </c>
      <c r="C9" s="13" t="str">
        <f>IF(TRIM(Cash!K9) = "",$G$1,Cash!K9)</f>
        <v>99999-999</v>
      </c>
      <c r="D9" s="13" t="str">
        <f>IF(OR(ISBLANK(Cash!L9))," ",Cash!L9)</f>
        <v xml:space="preserve"> </v>
      </c>
      <c r="E9" s="13" t="str">
        <f>IF(OR(ISBLANK(Cash!M9))," ",Cash!M9)</f>
        <v xml:space="preserve"> </v>
      </c>
      <c r="F9" t="str">
        <f t="shared" si="2"/>
        <v xml:space="preserve"> </v>
      </c>
      <c r="G9" t="str">
        <f t="shared" si="3"/>
        <v xml:space="preserve"> </v>
      </c>
      <c r="H9" s="12" t="str">
        <f t="shared" si="1"/>
        <v xml:space="preserve"> </v>
      </c>
      <c r="I9" s="12">
        <f>Cash!H9</f>
        <v>0</v>
      </c>
      <c r="J9" s="12">
        <f>IF(Cash!G9=0,0,Cash!G9)</f>
        <v>0</v>
      </c>
      <c r="K9" s="12">
        <f t="shared" si="4"/>
        <v>0</v>
      </c>
      <c r="L9" s="14" t="str">
        <f xml:space="preserve"> CONCATENATE("Cash Spent by ",$C$2," ",TEXT($C$3,"dd/mm/yyyy")," ", Cash!D9)</f>
        <v xml:space="preserve">Cash Spent by CAMHS Phoenix School  </v>
      </c>
    </row>
    <row r="10" spans="1:12" x14ac:dyDescent="0.25">
      <c r="A10" s="13" t="str">
        <f>IF(OR(ISBLANK(Cash!J10))," ",Cash!J10)</f>
        <v xml:space="preserve"> </v>
      </c>
      <c r="B10" s="13" t="str">
        <f>IF(OR(ISBLANK(Cash!I10))," ",Cash!I10)</f>
        <v xml:space="preserve"> </v>
      </c>
      <c r="C10" s="13" t="str">
        <f>IF(TRIM(Cash!K10) = "",$G$1,Cash!K10)</f>
        <v>99999-999</v>
      </c>
      <c r="D10" s="13" t="str">
        <f>IF(OR(ISBLANK(Cash!L10))," ",Cash!L10)</f>
        <v xml:space="preserve"> </v>
      </c>
      <c r="E10" s="13" t="str">
        <f>IF(OR(ISBLANK(Cash!M10))," ",Cash!M10)</f>
        <v xml:space="preserve"> </v>
      </c>
      <c r="F10" t="str">
        <f t="shared" si="2"/>
        <v xml:space="preserve"> </v>
      </c>
      <c r="G10" t="str">
        <f t="shared" si="3"/>
        <v xml:space="preserve"> </v>
      </c>
      <c r="H10" s="12" t="str">
        <f t="shared" si="1"/>
        <v xml:space="preserve"> </v>
      </c>
      <c r="I10" s="12">
        <f>Cash!H10</f>
        <v>0</v>
      </c>
      <c r="J10" s="12">
        <f>IF(Cash!G10=0,0,Cash!G10)</f>
        <v>0</v>
      </c>
      <c r="K10" s="12">
        <f t="shared" si="4"/>
        <v>0</v>
      </c>
      <c r="L10" s="14" t="str">
        <f xml:space="preserve"> CONCATENATE("Cash Spent by ",$C$2," ",TEXT($C$3,"dd/mm/yyyy")," ", Cash!D10)</f>
        <v xml:space="preserve">Cash Spent by CAMHS Phoenix School  </v>
      </c>
    </row>
    <row r="11" spans="1:12" x14ac:dyDescent="0.25">
      <c r="A11" s="13" t="str">
        <f>IF(OR(ISBLANK(Cash!J11))," ",Cash!J11)</f>
        <v xml:space="preserve"> </v>
      </c>
      <c r="B11" s="13" t="str">
        <f>IF(OR(ISBLANK(Cash!I11))," ",Cash!I11)</f>
        <v xml:space="preserve"> </v>
      </c>
      <c r="C11" s="13" t="str">
        <f>IF(TRIM(Cash!K11) = "",$G$1,Cash!K11)</f>
        <v>99999-999</v>
      </c>
      <c r="D11" s="13" t="str">
        <f>IF(OR(ISBLANK(Cash!L11))," ",Cash!L11)</f>
        <v xml:space="preserve"> </v>
      </c>
      <c r="E11" s="13" t="str">
        <f>IF(OR(ISBLANK(Cash!M11))," ",Cash!M11)</f>
        <v xml:space="preserve"> </v>
      </c>
      <c r="F11" t="str">
        <f t="shared" si="2"/>
        <v xml:space="preserve"> </v>
      </c>
      <c r="G11" t="str">
        <f t="shared" si="3"/>
        <v xml:space="preserve"> </v>
      </c>
      <c r="H11" s="12" t="str">
        <f t="shared" si="1"/>
        <v xml:space="preserve"> </v>
      </c>
      <c r="I11" s="12">
        <f>Cash!H11</f>
        <v>0</v>
      </c>
      <c r="J11" s="12">
        <f>IF(Cash!G11=0,0,Cash!G11)</f>
        <v>0</v>
      </c>
      <c r="K11" s="12">
        <f t="shared" si="4"/>
        <v>0</v>
      </c>
      <c r="L11" s="14" t="str">
        <f xml:space="preserve"> CONCATENATE("Cash Spent by ",$C$2," ",TEXT($C$3,"dd/mm/yyyy")," ", Cash!D11)</f>
        <v xml:space="preserve">Cash Spent by CAMHS Phoenix School  </v>
      </c>
    </row>
    <row r="12" spans="1:12" x14ac:dyDescent="0.25">
      <c r="A12" s="13" t="str">
        <f>IF(OR(ISBLANK(Cash!J12))," ",Cash!J12)</f>
        <v xml:space="preserve"> </v>
      </c>
      <c r="B12" s="13" t="str">
        <f>IF(OR(ISBLANK(Cash!I12))," ",Cash!I12)</f>
        <v xml:space="preserve"> </v>
      </c>
      <c r="C12" s="13" t="str">
        <f>IF(TRIM(Cash!K12) = "",$G$1,Cash!K12)</f>
        <v>99999-999</v>
      </c>
      <c r="D12" s="13" t="str">
        <f>IF(OR(ISBLANK(Cash!L12))," ",Cash!L12)</f>
        <v xml:space="preserve"> </v>
      </c>
      <c r="E12" s="13" t="str">
        <f>IF(OR(ISBLANK(Cash!M12))," ",Cash!M12)</f>
        <v xml:space="preserve"> </v>
      </c>
      <c r="F12" t="str">
        <f t="shared" si="2"/>
        <v xml:space="preserve"> </v>
      </c>
      <c r="G12" t="str">
        <f t="shared" si="3"/>
        <v xml:space="preserve"> </v>
      </c>
      <c r="H12" s="12" t="str">
        <f t="shared" si="1"/>
        <v xml:space="preserve"> </v>
      </c>
      <c r="I12" s="12">
        <f>Cash!H12</f>
        <v>0</v>
      </c>
      <c r="J12" s="12">
        <f>IF(Cash!G12=0,0,Cash!G12)</f>
        <v>0</v>
      </c>
      <c r="K12" s="12">
        <f t="shared" si="4"/>
        <v>0</v>
      </c>
      <c r="L12" s="14" t="str">
        <f xml:space="preserve"> CONCATENATE("Cash Spent by ",$C$2," ",TEXT($C$3,"dd/mm/yyyy")," ", Cash!D12)</f>
        <v xml:space="preserve">Cash Spent by CAMHS Phoenix School  </v>
      </c>
    </row>
    <row r="13" spans="1:12" x14ac:dyDescent="0.25">
      <c r="A13" s="13" t="str">
        <f>IF(OR(ISBLANK(Cash!J13))," ",Cash!J13)</f>
        <v xml:space="preserve"> </v>
      </c>
      <c r="B13" s="13" t="str">
        <f>IF(OR(ISBLANK(Cash!I13))," ",Cash!I13)</f>
        <v xml:space="preserve"> </v>
      </c>
      <c r="C13" s="13" t="str">
        <f>IF(TRIM(Cash!K13) = "",$G$1,Cash!K13)</f>
        <v>99999-999</v>
      </c>
      <c r="D13" s="13" t="str">
        <f>IF(OR(ISBLANK(Cash!L13))," ",Cash!L13)</f>
        <v xml:space="preserve"> </v>
      </c>
      <c r="E13" s="13" t="str">
        <f>IF(OR(ISBLANK(Cash!M13))," ",Cash!M13)</f>
        <v xml:space="preserve"> </v>
      </c>
      <c r="F13" t="str">
        <f t="shared" si="2"/>
        <v xml:space="preserve"> </v>
      </c>
      <c r="G13" t="str">
        <f t="shared" si="3"/>
        <v xml:space="preserve"> </v>
      </c>
      <c r="H13" s="12" t="str">
        <f t="shared" si="1"/>
        <v xml:space="preserve"> </v>
      </c>
      <c r="I13" s="12">
        <f>Cash!H13</f>
        <v>0</v>
      </c>
      <c r="J13" s="12">
        <f>IF(Cash!G13=0,0,Cash!G13)</f>
        <v>0</v>
      </c>
      <c r="K13" s="12">
        <f t="shared" si="4"/>
        <v>0</v>
      </c>
      <c r="L13" s="14" t="str">
        <f xml:space="preserve"> CONCATENATE("Cash Spent by ",$C$2," ",TEXT($C$3,"dd/mm/yyyy")," ", Cash!D13)</f>
        <v xml:space="preserve">Cash Spent by CAMHS Phoenix School  </v>
      </c>
    </row>
    <row r="14" spans="1:12" x14ac:dyDescent="0.25">
      <c r="A14" s="13" t="str">
        <f>IF(OR(ISBLANK(Cash!J14))," ",Cash!J14)</f>
        <v xml:space="preserve"> </v>
      </c>
      <c r="B14" s="13" t="str">
        <f>IF(OR(ISBLANK(Cash!I14))," ",Cash!I14)</f>
        <v xml:space="preserve"> </v>
      </c>
      <c r="C14" s="13" t="str">
        <f>IF(TRIM(Cash!K14) = "",$G$1,Cash!K14)</f>
        <v>99999-999</v>
      </c>
      <c r="D14" s="13" t="str">
        <f>IF(OR(ISBLANK(Cash!L14))," ",Cash!L14)</f>
        <v xml:space="preserve"> </v>
      </c>
      <c r="E14" s="13" t="str">
        <f>IF(OR(ISBLANK(Cash!M14))," ",Cash!M14)</f>
        <v xml:space="preserve"> </v>
      </c>
      <c r="F14" t="str">
        <f t="shared" si="2"/>
        <v xml:space="preserve"> </v>
      </c>
      <c r="G14" t="str">
        <f t="shared" si="3"/>
        <v xml:space="preserve"> </v>
      </c>
      <c r="H14" s="12" t="str">
        <f t="shared" si="1"/>
        <v xml:space="preserve"> </v>
      </c>
      <c r="I14" s="12">
        <f>Cash!H14</f>
        <v>0</v>
      </c>
      <c r="J14" s="12">
        <f>IF(Cash!G14=0,0,Cash!G14)</f>
        <v>0</v>
      </c>
      <c r="K14" s="12">
        <f t="shared" si="4"/>
        <v>0</v>
      </c>
      <c r="L14" s="14" t="str">
        <f xml:space="preserve"> CONCATENATE("Cash Spent by ",$C$2," ",TEXT($C$3,"dd/mm/yyyy")," ", Cash!D14)</f>
        <v xml:space="preserve">Cash Spent by CAMHS Phoenix School  </v>
      </c>
    </row>
    <row r="15" spans="1:12" x14ac:dyDescent="0.25">
      <c r="A15" s="13" t="str">
        <f>IF(OR(ISBLANK(Cash!J15))," ",Cash!J15)</f>
        <v xml:space="preserve"> </v>
      </c>
      <c r="B15" s="13" t="str">
        <f>IF(OR(ISBLANK(Cash!I15))," ",Cash!I15)</f>
        <v xml:space="preserve"> </v>
      </c>
      <c r="C15" s="13" t="str">
        <f>IF(TRIM(Cash!K15) = "",$G$1,Cash!K15)</f>
        <v>99999-999</v>
      </c>
      <c r="D15" s="13" t="str">
        <f>IF(OR(ISBLANK(Cash!L15))," ",Cash!L15)</f>
        <v xml:space="preserve"> </v>
      </c>
      <c r="E15" s="13" t="str">
        <f>IF(OR(ISBLANK(Cash!M15))," ",Cash!M15)</f>
        <v xml:space="preserve"> </v>
      </c>
      <c r="F15" t="str">
        <f t="shared" si="2"/>
        <v xml:space="preserve"> </v>
      </c>
      <c r="G15" t="str">
        <f t="shared" si="3"/>
        <v xml:space="preserve"> </v>
      </c>
      <c r="H15" s="12" t="str">
        <f t="shared" si="1"/>
        <v xml:space="preserve"> </v>
      </c>
      <c r="I15" s="12">
        <f>Cash!H15</f>
        <v>0</v>
      </c>
      <c r="J15" s="12">
        <f>IF(Cash!G15=0,0,Cash!G15)</f>
        <v>0</v>
      </c>
      <c r="K15" s="12">
        <f t="shared" si="4"/>
        <v>0</v>
      </c>
      <c r="L15" s="14" t="str">
        <f xml:space="preserve"> CONCATENATE("Cash Spent by ",$C$2," ",TEXT($C$3,"dd/mm/yyyy")," ", Cash!D15)</f>
        <v xml:space="preserve">Cash Spent by CAMHS Phoenix School  </v>
      </c>
    </row>
    <row r="16" spans="1:12" x14ac:dyDescent="0.25">
      <c r="A16" s="13" t="str">
        <f>IF(OR(ISBLANK(Cash!J16))," ",Cash!J16)</f>
        <v xml:space="preserve"> </v>
      </c>
      <c r="B16" s="13" t="str">
        <f>IF(OR(ISBLANK(Cash!I16))," ",Cash!I16)</f>
        <v xml:space="preserve"> </v>
      </c>
      <c r="C16" s="13" t="str">
        <f>IF(TRIM(Cash!K16) = "",$G$1,Cash!K16)</f>
        <v>99999-999</v>
      </c>
      <c r="D16" s="13" t="str">
        <f>IF(OR(ISBLANK(Cash!L16))," ",Cash!L16)</f>
        <v xml:space="preserve"> </v>
      </c>
      <c r="E16" s="13" t="str">
        <f>IF(OR(ISBLANK(Cash!M16))," ",Cash!M16)</f>
        <v xml:space="preserve"> </v>
      </c>
      <c r="F16" t="str">
        <f t="shared" si="2"/>
        <v xml:space="preserve"> </v>
      </c>
      <c r="G16" t="str">
        <f t="shared" si="3"/>
        <v xml:space="preserve"> </v>
      </c>
      <c r="H16" s="12" t="str">
        <f t="shared" si="1"/>
        <v xml:space="preserve"> </v>
      </c>
      <c r="I16" s="12">
        <f>Cash!H16</f>
        <v>0</v>
      </c>
      <c r="J16" s="12">
        <f>IF(Cash!G16=0,0,Cash!G16)</f>
        <v>0</v>
      </c>
      <c r="K16" s="12">
        <f t="shared" si="4"/>
        <v>0</v>
      </c>
      <c r="L16" s="14" t="str">
        <f xml:space="preserve"> CONCATENATE("Cash Spent by ",$C$2," ",TEXT($C$3,"dd/mm/yyyy")," ", Cash!D16)</f>
        <v xml:space="preserve">Cash Spent by CAMHS Phoenix School  </v>
      </c>
    </row>
    <row r="17" spans="1:12" x14ac:dyDescent="0.25">
      <c r="A17" s="13" t="str">
        <f>IF(OR(ISBLANK(Cash!J17))," ",Cash!J17)</f>
        <v xml:space="preserve"> </v>
      </c>
      <c r="B17" s="13" t="str">
        <f>IF(OR(ISBLANK(Cash!I17))," ",Cash!I17)</f>
        <v xml:space="preserve"> </v>
      </c>
      <c r="C17" s="13" t="str">
        <f>IF(TRIM(Cash!K17) = "",$G$1,Cash!K17)</f>
        <v>99999-999</v>
      </c>
      <c r="D17" s="13" t="str">
        <f>IF(OR(ISBLANK(Cash!L17))," ",Cash!L17)</f>
        <v xml:space="preserve"> </v>
      </c>
      <c r="E17" s="13" t="str">
        <f>IF(OR(ISBLANK(Cash!M17))," ",Cash!M17)</f>
        <v xml:space="preserve"> </v>
      </c>
      <c r="F17" t="str">
        <f t="shared" si="2"/>
        <v xml:space="preserve"> </v>
      </c>
      <c r="G17" t="str">
        <f t="shared" si="3"/>
        <v xml:space="preserve"> </v>
      </c>
      <c r="H17" s="12" t="str">
        <f t="shared" si="1"/>
        <v xml:space="preserve"> </v>
      </c>
      <c r="I17" s="12">
        <f>Cash!H17</f>
        <v>0</v>
      </c>
      <c r="J17" s="12">
        <f>IF(Cash!G17=0,0,Cash!G17)</f>
        <v>0</v>
      </c>
      <c r="K17" s="12">
        <f t="shared" si="4"/>
        <v>0</v>
      </c>
      <c r="L17" s="14" t="str">
        <f xml:space="preserve"> CONCATENATE("Cash Spent by ",$C$2," ",TEXT($C$3,"dd/mm/yyyy")," ", Cash!D17)</f>
        <v xml:space="preserve">Cash Spent by CAMHS Phoenix School  </v>
      </c>
    </row>
    <row r="18" spans="1:12" x14ac:dyDescent="0.25">
      <c r="A18" s="13" t="str">
        <f>IF(OR(ISBLANK(Cash!J18))," ",Cash!J18)</f>
        <v xml:space="preserve"> </v>
      </c>
      <c r="B18" s="13" t="str">
        <f>IF(OR(ISBLANK(Cash!I18))," ",Cash!I18)</f>
        <v xml:space="preserve"> </v>
      </c>
      <c r="C18" s="13" t="str">
        <f>IF(TRIM(Cash!K18) = "",$G$1,Cash!K18)</f>
        <v>99999-999</v>
      </c>
      <c r="D18" s="13" t="str">
        <f>IF(OR(ISBLANK(Cash!L18))," ",Cash!L18)</f>
        <v xml:space="preserve"> </v>
      </c>
      <c r="E18" s="13" t="str">
        <f>IF(OR(ISBLANK(Cash!M18))," ",Cash!M18)</f>
        <v xml:space="preserve"> </v>
      </c>
      <c r="F18" t="str">
        <f t="shared" si="2"/>
        <v xml:space="preserve"> </v>
      </c>
      <c r="G18" t="str">
        <f t="shared" si="3"/>
        <v xml:space="preserve"> </v>
      </c>
      <c r="H18" s="12" t="str">
        <f t="shared" si="1"/>
        <v xml:space="preserve"> </v>
      </c>
      <c r="I18" s="12">
        <f>Cash!H18</f>
        <v>0</v>
      </c>
      <c r="J18" s="12">
        <f>IF(Cash!G18=0,0,Cash!G18)</f>
        <v>0</v>
      </c>
      <c r="K18" s="12">
        <f t="shared" si="4"/>
        <v>0</v>
      </c>
      <c r="L18" s="14" t="str">
        <f xml:space="preserve"> CONCATENATE("Cash Spent by ",$C$2," ",TEXT($C$3,"dd/mm/yyyy")," ", Cash!D18)</f>
        <v xml:space="preserve">Cash Spent by CAMHS Phoenix School  </v>
      </c>
    </row>
    <row r="19" spans="1:12" x14ac:dyDescent="0.25">
      <c r="A19" s="13" t="str">
        <f>IF(OR(ISBLANK(Cash!J19))," ",Cash!J19)</f>
        <v xml:space="preserve"> </v>
      </c>
      <c r="B19" s="13" t="str">
        <f>IF(OR(ISBLANK(Cash!I19))," ",Cash!I19)</f>
        <v xml:space="preserve"> </v>
      </c>
      <c r="C19" s="13" t="str">
        <f>IF(TRIM(Cash!K19) = "",$G$1,Cash!K19)</f>
        <v>99999-999</v>
      </c>
      <c r="D19" s="13" t="str">
        <f>IF(OR(ISBLANK(Cash!L19))," ",Cash!L19)</f>
        <v xml:space="preserve"> </v>
      </c>
      <c r="E19" s="13" t="str">
        <f>IF(OR(ISBLANK(Cash!M19))," ",Cash!M19)</f>
        <v xml:space="preserve"> </v>
      </c>
      <c r="F19" t="str">
        <f t="shared" si="2"/>
        <v xml:space="preserve"> </v>
      </c>
      <c r="G19" t="str">
        <f t="shared" si="3"/>
        <v xml:space="preserve"> </v>
      </c>
      <c r="H19" s="12" t="str">
        <f t="shared" si="1"/>
        <v xml:space="preserve"> </v>
      </c>
      <c r="I19" s="12">
        <f>Cash!H19</f>
        <v>0</v>
      </c>
      <c r="J19" s="12">
        <f>IF(Cash!G19=0,0,Cash!G19)</f>
        <v>0</v>
      </c>
      <c r="K19" s="12">
        <f t="shared" si="4"/>
        <v>0</v>
      </c>
      <c r="L19" s="14" t="str">
        <f xml:space="preserve"> CONCATENATE("Cash Spent by ",$C$2," ",TEXT($C$3,"dd/mm/yyyy")," ", Cash!D19)</f>
        <v xml:space="preserve">Cash Spent by CAMHS Phoenix School  </v>
      </c>
    </row>
    <row r="20" spans="1:12" x14ac:dyDescent="0.25">
      <c r="A20" s="13" t="str">
        <f>IF(OR(ISBLANK(Cash!J20))," ",Cash!J20)</f>
        <v xml:space="preserve"> </v>
      </c>
      <c r="B20" s="13" t="str">
        <f>IF(OR(ISBLANK(Cash!I20))," ",Cash!I20)</f>
        <v xml:space="preserve"> </v>
      </c>
      <c r="C20" s="13" t="str">
        <f>IF(TRIM(Cash!K20) = "",$G$1,Cash!K20)</f>
        <v>99999-999</v>
      </c>
      <c r="D20" s="13" t="str">
        <f>IF(OR(ISBLANK(Cash!L20))," ",Cash!L20)</f>
        <v xml:space="preserve"> </v>
      </c>
      <c r="E20" s="13" t="str">
        <f>IF(OR(ISBLANK(Cash!M20))," ",Cash!M20)</f>
        <v xml:space="preserve"> </v>
      </c>
      <c r="F20" t="str">
        <f t="shared" si="2"/>
        <v xml:space="preserve"> </v>
      </c>
      <c r="G20" t="str">
        <f t="shared" si="3"/>
        <v xml:space="preserve"> </v>
      </c>
      <c r="H20" s="12" t="str">
        <f t="shared" si="1"/>
        <v xml:space="preserve"> </v>
      </c>
      <c r="I20" s="12">
        <f>Cash!H20</f>
        <v>0</v>
      </c>
      <c r="J20" s="12">
        <f>IF(Cash!G20=0,0,Cash!G20)</f>
        <v>0</v>
      </c>
      <c r="K20" s="12">
        <f t="shared" si="4"/>
        <v>0</v>
      </c>
      <c r="L20" s="14" t="str">
        <f xml:space="preserve"> CONCATENATE("Cash Spent by ",$C$2," ",TEXT($C$3,"dd/mm/yyyy")," ", Cash!D20)</f>
        <v xml:space="preserve">Cash Spent by CAMHS Phoenix School  </v>
      </c>
    </row>
    <row r="21" spans="1:12" x14ac:dyDescent="0.25">
      <c r="A21" s="13" t="str">
        <f>IF(OR(ISBLANK(Cash!J21))," ",Cash!J21)</f>
        <v xml:space="preserve"> </v>
      </c>
      <c r="B21" s="13" t="str">
        <f>IF(OR(ISBLANK(Cash!I21))," ",Cash!I21)</f>
        <v xml:space="preserve"> </v>
      </c>
      <c r="C21" s="13" t="str">
        <f>IF(TRIM(Cash!K21) = "",$G$1,Cash!K21)</f>
        <v>99999-999</v>
      </c>
      <c r="D21" s="13" t="str">
        <f>IF(OR(ISBLANK(Cash!L21))," ",Cash!L21)</f>
        <v xml:space="preserve"> </v>
      </c>
      <c r="E21" s="13" t="str">
        <f>IF(OR(ISBLANK(Cash!M21))," ",Cash!M21)</f>
        <v xml:space="preserve"> </v>
      </c>
      <c r="F21" t="str">
        <f t="shared" si="2"/>
        <v xml:space="preserve"> </v>
      </c>
      <c r="G21" t="str">
        <f t="shared" si="3"/>
        <v xml:space="preserve"> </v>
      </c>
      <c r="H21" s="12" t="str">
        <f t="shared" si="1"/>
        <v xml:space="preserve"> </v>
      </c>
      <c r="I21" s="12">
        <f>Cash!H21</f>
        <v>0</v>
      </c>
      <c r="J21" s="12">
        <f>IF(Cash!G21=0,0,Cash!G21)</f>
        <v>0</v>
      </c>
      <c r="K21" s="12">
        <f t="shared" si="4"/>
        <v>0</v>
      </c>
      <c r="L21" s="14" t="str">
        <f xml:space="preserve"> CONCATENATE("Cash Spent by ",$C$2," ",TEXT($C$3,"dd/mm/yyyy")," ", Cash!D21)</f>
        <v xml:space="preserve">Cash Spent by CAMHS Phoenix School  </v>
      </c>
    </row>
    <row r="22" spans="1:12" x14ac:dyDescent="0.25">
      <c r="A22" s="13" t="str">
        <f>IF(OR(ISBLANK(Cash!J22))," ",Cash!J22)</f>
        <v xml:space="preserve"> </v>
      </c>
      <c r="B22" s="13" t="str">
        <f>IF(OR(ISBLANK(Cash!I22))," ",Cash!I22)</f>
        <v xml:space="preserve"> </v>
      </c>
      <c r="C22" s="13" t="str">
        <f>IF(TRIM(Cash!K22) = "",$G$1,Cash!K22)</f>
        <v>99999-999</v>
      </c>
      <c r="D22" s="13" t="str">
        <f>IF(OR(ISBLANK(Cash!L22))," ",Cash!L22)</f>
        <v xml:space="preserve"> </v>
      </c>
      <c r="E22" s="13" t="str">
        <f>IF(OR(ISBLANK(Cash!M22))," ",Cash!M22)</f>
        <v xml:space="preserve"> </v>
      </c>
      <c r="F22" t="str">
        <f t="shared" si="2"/>
        <v xml:space="preserve"> </v>
      </c>
      <c r="G22" t="str">
        <f t="shared" si="3"/>
        <v xml:space="preserve"> </v>
      </c>
      <c r="H22" s="12" t="str">
        <f t="shared" si="1"/>
        <v xml:space="preserve"> </v>
      </c>
      <c r="I22" s="12">
        <f>Cash!H22</f>
        <v>0</v>
      </c>
      <c r="J22" s="12">
        <f>IF(Cash!G22=0,0,Cash!G22)</f>
        <v>0</v>
      </c>
      <c r="K22" s="12">
        <f t="shared" si="4"/>
        <v>0</v>
      </c>
      <c r="L22" s="14" t="str">
        <f xml:space="preserve"> CONCATENATE("Cash Spent by ",$C$2," ",TEXT($C$3,"dd/mm/yyyy")," ", Cash!D22)</f>
        <v xml:space="preserve">Cash Spent by CAMHS Phoenix School  </v>
      </c>
    </row>
    <row r="23" spans="1:12" x14ac:dyDescent="0.25">
      <c r="A23" s="13" t="str">
        <f>IF(OR(ISBLANK(Cash!J23))," ",Cash!J23)</f>
        <v xml:space="preserve"> </v>
      </c>
      <c r="B23" s="13" t="str">
        <f>IF(OR(ISBLANK(Cash!I23))," ",Cash!I23)</f>
        <v xml:space="preserve"> </v>
      </c>
      <c r="C23" s="13" t="str">
        <f>IF(TRIM(Cash!K23) = "",$G$1,Cash!K23)</f>
        <v>99999-999</v>
      </c>
      <c r="D23" s="13" t="str">
        <f>IF(OR(ISBLANK(Cash!L23))," ",Cash!L23)</f>
        <v xml:space="preserve"> </v>
      </c>
      <c r="E23" s="13" t="str">
        <f>IF(OR(ISBLANK(Cash!M23))," ",Cash!M23)</f>
        <v xml:space="preserve"> </v>
      </c>
      <c r="F23" t="str">
        <f t="shared" si="2"/>
        <v xml:space="preserve"> </v>
      </c>
      <c r="G23" t="str">
        <f t="shared" si="3"/>
        <v xml:space="preserve"> </v>
      </c>
      <c r="H23" s="12" t="str">
        <f t="shared" si="1"/>
        <v xml:space="preserve"> </v>
      </c>
      <c r="I23" s="12">
        <f>Cash!H23</f>
        <v>0</v>
      </c>
      <c r="J23" s="12">
        <f>IF(Cash!G23=0,0,Cash!G23)</f>
        <v>0</v>
      </c>
      <c r="K23" s="12">
        <f t="shared" si="4"/>
        <v>0</v>
      </c>
      <c r="L23" s="14" t="str">
        <f xml:space="preserve"> CONCATENATE("Cash Spent by ",$C$2," ",TEXT($C$3,"dd/mm/yyyy")," ", Cash!D23)</f>
        <v xml:space="preserve">Cash Spent by CAMHS Phoenix School  </v>
      </c>
    </row>
    <row r="24" spans="1:12" x14ac:dyDescent="0.25">
      <c r="A24" s="13" t="str">
        <f>IF(OR(ISBLANK(Cash!J24))," ",Cash!J24)</f>
        <v xml:space="preserve"> </v>
      </c>
      <c r="B24" s="13" t="str">
        <f>IF(OR(ISBLANK(Cash!I24))," ",Cash!I24)</f>
        <v xml:space="preserve"> </v>
      </c>
      <c r="C24" s="13" t="str">
        <f>IF(TRIM(Cash!K24) = "",$G$1,Cash!K24)</f>
        <v>99999-999</v>
      </c>
      <c r="D24" s="13" t="str">
        <f>IF(OR(ISBLANK(Cash!L24))," ",Cash!L24)</f>
        <v xml:space="preserve"> </v>
      </c>
      <c r="E24" s="13" t="str">
        <f>IF(OR(ISBLANK(Cash!M24))," ",Cash!M24)</f>
        <v xml:space="preserve"> </v>
      </c>
      <c r="F24" t="str">
        <f t="shared" si="2"/>
        <v xml:space="preserve"> </v>
      </c>
      <c r="G24" t="str">
        <f t="shared" si="3"/>
        <v xml:space="preserve"> </v>
      </c>
      <c r="H24" s="12" t="str">
        <f t="shared" si="1"/>
        <v xml:space="preserve"> </v>
      </c>
      <c r="I24" s="12">
        <f>Cash!H24</f>
        <v>0</v>
      </c>
      <c r="J24" s="12">
        <f>IF(Cash!G24=0,0,Cash!G24)</f>
        <v>0</v>
      </c>
      <c r="K24" s="12">
        <f t="shared" si="4"/>
        <v>0</v>
      </c>
      <c r="L24" s="14" t="str">
        <f xml:space="preserve"> CONCATENATE("Cash Spent by ",$C$2," ",TEXT($C$3,"dd/mm/yyyy")," ", Cash!D24)</f>
        <v xml:space="preserve">Cash Spent by CAMHS Phoenix School  </v>
      </c>
    </row>
    <row r="25" spans="1:12" x14ac:dyDescent="0.25">
      <c r="A25" s="13" t="str">
        <f>IF(OR(ISBLANK(Cash!J25))," ",Cash!J25)</f>
        <v xml:space="preserve"> </v>
      </c>
      <c r="B25" s="13" t="str">
        <f>IF(OR(ISBLANK(Cash!I25))," ",Cash!I25)</f>
        <v xml:space="preserve"> </v>
      </c>
      <c r="C25" s="13" t="str">
        <f>IF(TRIM(Cash!K25) = "",$G$1,Cash!K25)</f>
        <v>99999-999</v>
      </c>
      <c r="D25" s="13" t="str">
        <f>IF(OR(ISBLANK(Cash!L25))," ",Cash!L25)</f>
        <v xml:space="preserve"> </v>
      </c>
      <c r="E25" s="13" t="str">
        <f>IF(OR(ISBLANK(Cash!M25))," ",Cash!M25)</f>
        <v xml:space="preserve"> </v>
      </c>
      <c r="F25" t="str">
        <f t="shared" si="2"/>
        <v xml:space="preserve"> </v>
      </c>
      <c r="G25" t="str">
        <f t="shared" si="3"/>
        <v xml:space="preserve"> </v>
      </c>
      <c r="H25" s="12" t="str">
        <f t="shared" si="1"/>
        <v xml:space="preserve"> </v>
      </c>
      <c r="I25" s="12">
        <f>Cash!H25</f>
        <v>0</v>
      </c>
      <c r="J25" s="12">
        <f>IF(Cash!G25=0,0,Cash!G25)</f>
        <v>0</v>
      </c>
      <c r="K25" s="12">
        <f t="shared" si="4"/>
        <v>0</v>
      </c>
      <c r="L25" s="14" t="str">
        <f xml:space="preserve"> CONCATENATE("Cash Spent by ",$C$2," ",TEXT($C$3,"dd/mm/yyyy")," ", Cash!D25)</f>
        <v xml:space="preserve">Cash Spent by CAMHS Phoenix School  </v>
      </c>
    </row>
    <row r="26" spans="1:12" x14ac:dyDescent="0.25">
      <c r="A26" s="13" t="str">
        <f>IF(OR(ISBLANK(Cash!J26))," ",Cash!J26)</f>
        <v xml:space="preserve"> </v>
      </c>
      <c r="B26" s="13" t="str">
        <f>IF(OR(ISBLANK(Cash!I26))," ",Cash!I26)</f>
        <v xml:space="preserve"> </v>
      </c>
      <c r="C26" s="13" t="str">
        <f>IF(TRIM(Cash!K26) = "",$G$1,Cash!K26)</f>
        <v>99999-999</v>
      </c>
      <c r="D26" s="13" t="str">
        <f>IF(OR(ISBLANK(Cash!L26))," ",Cash!L26)</f>
        <v xml:space="preserve"> </v>
      </c>
      <c r="E26" s="13" t="str">
        <f>IF(OR(ISBLANK(Cash!M26))," ",Cash!M26)</f>
        <v xml:space="preserve"> </v>
      </c>
      <c r="F26" t="str">
        <f t="shared" si="2"/>
        <v xml:space="preserve"> </v>
      </c>
      <c r="G26" t="str">
        <f t="shared" si="3"/>
        <v xml:space="preserve"> </v>
      </c>
      <c r="H26" s="12" t="str">
        <f t="shared" si="1"/>
        <v xml:space="preserve"> </v>
      </c>
      <c r="I26" s="12">
        <f>Cash!H26</f>
        <v>0</v>
      </c>
      <c r="J26" s="12">
        <f>IF(Cash!G26=0,0,Cash!G26)</f>
        <v>0</v>
      </c>
      <c r="K26" s="12">
        <f t="shared" si="4"/>
        <v>0</v>
      </c>
      <c r="L26" s="14" t="str">
        <f xml:space="preserve"> CONCATENATE("Cash Spent by ",$C$2," ",TEXT($C$3,"dd/mm/yyyy")," ", Cash!D26)</f>
        <v xml:space="preserve">Cash Spent by CAMHS Phoenix School  </v>
      </c>
    </row>
    <row r="27" spans="1:12" x14ac:dyDescent="0.25">
      <c r="A27" s="13" t="str">
        <f>IF(OR(ISBLANK(Cash!J27))," ",Cash!J27)</f>
        <v xml:space="preserve"> </v>
      </c>
      <c r="B27" s="13" t="str">
        <f>IF(OR(ISBLANK(Cash!I27))," ",Cash!I27)</f>
        <v xml:space="preserve"> </v>
      </c>
      <c r="C27" s="13" t="str">
        <f>IF(TRIM(Cash!K27) = "",$G$1,Cash!K27)</f>
        <v>99999-999</v>
      </c>
      <c r="D27" s="13" t="str">
        <f>IF(OR(ISBLANK(Cash!L27))," ",Cash!L27)</f>
        <v xml:space="preserve"> </v>
      </c>
      <c r="E27" s="13" t="str">
        <f>IF(OR(ISBLANK(Cash!M27))," ",Cash!M27)</f>
        <v xml:space="preserve"> </v>
      </c>
      <c r="F27" t="str">
        <f t="shared" si="2"/>
        <v xml:space="preserve"> </v>
      </c>
      <c r="G27" t="str">
        <f t="shared" si="3"/>
        <v xml:space="preserve"> </v>
      </c>
      <c r="H27" s="12" t="str">
        <f t="shared" si="1"/>
        <v xml:space="preserve"> </v>
      </c>
      <c r="I27" s="12">
        <f>Cash!H27</f>
        <v>0</v>
      </c>
      <c r="J27" s="12">
        <f>IF(Cash!G27=0,0,Cash!G27)</f>
        <v>0</v>
      </c>
      <c r="K27" s="12">
        <f t="shared" si="4"/>
        <v>0</v>
      </c>
      <c r="L27" s="14" t="str">
        <f xml:space="preserve"> CONCATENATE("Cash Spent by ",$C$2," ",TEXT($C$3,"dd/mm/yyyy")," ", Cash!D27)</f>
        <v xml:space="preserve">Cash Spent by CAMHS Phoenix School  </v>
      </c>
    </row>
    <row r="28" spans="1:12" x14ac:dyDescent="0.25">
      <c r="A28" s="13" t="str">
        <f>IF(OR(ISBLANK(Cash!J28))," ",Cash!J28)</f>
        <v xml:space="preserve"> </v>
      </c>
      <c r="B28" s="13" t="str">
        <f>IF(OR(ISBLANK(Cash!I28))," ",Cash!I28)</f>
        <v xml:space="preserve"> </v>
      </c>
      <c r="C28" s="13" t="str">
        <f>IF(TRIM(Cash!K28) = "",$G$1,Cash!K28)</f>
        <v>99999-999</v>
      </c>
      <c r="D28" s="13" t="str">
        <f>IF(OR(ISBLANK(Cash!L28))," ",Cash!L28)</f>
        <v xml:space="preserve"> </v>
      </c>
      <c r="E28" s="13" t="str">
        <f>IF(OR(ISBLANK(Cash!M28))," ",Cash!M28)</f>
        <v xml:space="preserve"> </v>
      </c>
      <c r="F28" t="str">
        <f t="shared" si="2"/>
        <v xml:space="preserve"> </v>
      </c>
      <c r="G28" t="str">
        <f t="shared" si="3"/>
        <v xml:space="preserve"> </v>
      </c>
      <c r="H28" s="12" t="str">
        <f t="shared" si="1"/>
        <v xml:space="preserve"> </v>
      </c>
      <c r="I28" s="12">
        <f>Cash!H28</f>
        <v>0</v>
      </c>
      <c r="J28" s="12">
        <f>IF(Cash!G28=0,0,Cash!G28)</f>
        <v>0</v>
      </c>
      <c r="K28" s="12">
        <f t="shared" si="4"/>
        <v>0</v>
      </c>
      <c r="L28" s="14" t="str">
        <f xml:space="preserve"> CONCATENATE("Cash Spent by ",$C$2," ",TEXT($C$3,"dd/mm/yyyy")," ", Cash!D28)</f>
        <v xml:space="preserve">Cash Spent by CAMHS Phoenix School  </v>
      </c>
    </row>
    <row r="29" spans="1:12" x14ac:dyDescent="0.25">
      <c r="A29" s="13" t="str">
        <f>IF(OR(ISBLANK(Cash!J29))," ",Cash!J29)</f>
        <v xml:space="preserve"> </v>
      </c>
      <c r="B29" s="13" t="str">
        <f>IF(OR(ISBLANK(Cash!I29))," ",Cash!I29)</f>
        <v xml:space="preserve"> </v>
      </c>
      <c r="C29" s="13" t="str">
        <f>IF(TRIM(Cash!K29) = "",$G$1,Cash!K29)</f>
        <v>99999-999</v>
      </c>
      <c r="D29" s="13" t="str">
        <f>IF(OR(ISBLANK(Cash!L29))," ",Cash!L29)</f>
        <v xml:space="preserve"> </v>
      </c>
      <c r="E29" s="13" t="str">
        <f>IF(OR(ISBLANK(Cash!M29))," ",Cash!M29)</f>
        <v xml:space="preserve"> </v>
      </c>
      <c r="F29" t="str">
        <f t="shared" si="2"/>
        <v xml:space="preserve"> </v>
      </c>
      <c r="G29" t="str">
        <f t="shared" si="3"/>
        <v xml:space="preserve"> </v>
      </c>
      <c r="H29" s="12" t="str">
        <f t="shared" si="1"/>
        <v xml:space="preserve"> </v>
      </c>
      <c r="I29" s="12">
        <f>Cash!H29</f>
        <v>0</v>
      </c>
      <c r="J29" s="12">
        <f>IF(Cash!G29=0,0,Cash!G29)</f>
        <v>0</v>
      </c>
      <c r="K29" s="12">
        <f t="shared" si="4"/>
        <v>0</v>
      </c>
      <c r="L29" s="14" t="str">
        <f xml:space="preserve"> CONCATENATE("Cash Spent by ",$C$2," ",TEXT($C$3,"dd/mm/yyyy")," ", Cash!D29)</f>
        <v xml:space="preserve">Cash Spent by CAMHS Phoenix School  </v>
      </c>
    </row>
    <row r="30" spans="1:12" x14ac:dyDescent="0.25">
      <c r="A30" s="13" t="str">
        <f>IF(OR(ISBLANK(Cash!J30))," ",Cash!J30)</f>
        <v xml:space="preserve"> </v>
      </c>
      <c r="B30" s="13" t="str">
        <f>IF(OR(ISBLANK(Cash!I30))," ",Cash!I30)</f>
        <v xml:space="preserve"> </v>
      </c>
      <c r="C30" s="13" t="str">
        <f>IF(TRIM(Cash!K30) = "",$G$1,Cash!K30)</f>
        <v>99999-999</v>
      </c>
      <c r="D30" s="13" t="str">
        <f>IF(OR(ISBLANK(Cash!L30))," ",Cash!L30)</f>
        <v xml:space="preserve"> </v>
      </c>
      <c r="E30" s="13" t="str">
        <f>IF(OR(ISBLANK(Cash!M30))," ",Cash!M30)</f>
        <v xml:space="preserve"> </v>
      </c>
      <c r="F30" t="str">
        <f t="shared" si="2"/>
        <v xml:space="preserve"> </v>
      </c>
      <c r="G30" t="str">
        <f t="shared" si="3"/>
        <v xml:space="preserve"> </v>
      </c>
      <c r="H30" s="12" t="str">
        <f t="shared" si="1"/>
        <v xml:space="preserve"> </v>
      </c>
      <c r="I30" s="12">
        <f>Cash!H30</f>
        <v>0</v>
      </c>
      <c r="J30" s="12">
        <f>IF(Cash!G30=0,0,Cash!G30)</f>
        <v>0</v>
      </c>
      <c r="K30" s="12">
        <f t="shared" si="4"/>
        <v>0</v>
      </c>
      <c r="L30" s="14" t="str">
        <f xml:space="preserve"> CONCATENATE("Cash Spent by ",$C$2," ",TEXT($C$3,"dd/mm/yyyy")," ", Cash!D30)</f>
        <v xml:space="preserve">Cash Spent by CAMHS Phoenix School  </v>
      </c>
    </row>
    <row r="31" spans="1:12" x14ac:dyDescent="0.25">
      <c r="A31" s="13" t="str">
        <f>IF(OR(ISBLANK(Cash!J31))," ",Cash!J31)</f>
        <v xml:space="preserve"> </v>
      </c>
      <c r="B31" s="13" t="str">
        <f>IF(OR(ISBLANK(Cash!I31))," ",Cash!I31)</f>
        <v xml:space="preserve"> </v>
      </c>
      <c r="C31" s="13" t="str">
        <f>IF(TRIM(Cash!K31) = "",$G$1,Cash!K31)</f>
        <v>99999-999</v>
      </c>
      <c r="D31" s="13" t="str">
        <f>IF(OR(ISBLANK(Cash!L31))," ",Cash!L31)</f>
        <v xml:space="preserve"> </v>
      </c>
      <c r="E31" s="13" t="str">
        <f>IF(OR(ISBLANK(Cash!M31))," ",Cash!M31)</f>
        <v xml:space="preserve"> </v>
      </c>
      <c r="F31" t="str">
        <f t="shared" si="2"/>
        <v xml:space="preserve"> </v>
      </c>
      <c r="G31" t="str">
        <f t="shared" si="3"/>
        <v xml:space="preserve"> </v>
      </c>
      <c r="H31" s="12" t="str">
        <f t="shared" si="1"/>
        <v xml:space="preserve"> </v>
      </c>
      <c r="I31" s="12">
        <f>Cash!H31</f>
        <v>0</v>
      </c>
      <c r="J31" s="12">
        <f>IF(Cash!G31=0,0,Cash!G31)</f>
        <v>0</v>
      </c>
      <c r="K31" s="12">
        <f t="shared" si="4"/>
        <v>0</v>
      </c>
      <c r="L31" s="14" t="str">
        <f xml:space="preserve"> CONCATENATE("Cash Spent by ",$C$2," ",TEXT($C$3,"dd/mm/yyyy")," ", Cash!D31)</f>
        <v xml:space="preserve">Cash Spent by CAMHS Phoenix School  </v>
      </c>
    </row>
    <row r="32" spans="1:12" x14ac:dyDescent="0.25">
      <c r="A32" s="13" t="str">
        <f>IF(OR(ISBLANK(Cash!J32))," ",Cash!J32)</f>
        <v xml:space="preserve"> </v>
      </c>
      <c r="B32" s="13" t="str">
        <f>IF(OR(ISBLANK(Cash!I32))," ",Cash!I32)</f>
        <v xml:space="preserve"> </v>
      </c>
      <c r="C32" s="13" t="str">
        <f>IF(TRIM(Cash!K32) = "",$G$1,Cash!K32)</f>
        <v>99999-999</v>
      </c>
      <c r="D32" s="13" t="str">
        <f>IF(OR(ISBLANK(Cash!L32))," ",Cash!L32)</f>
        <v xml:space="preserve"> </v>
      </c>
      <c r="E32" s="13" t="str">
        <f>IF(OR(ISBLANK(Cash!M32))," ",Cash!M32)</f>
        <v xml:space="preserve"> </v>
      </c>
      <c r="F32" t="str">
        <f t="shared" si="2"/>
        <v xml:space="preserve"> </v>
      </c>
      <c r="G32" t="str">
        <f t="shared" si="3"/>
        <v xml:space="preserve"> </v>
      </c>
      <c r="H32" s="12" t="str">
        <f t="shared" si="1"/>
        <v xml:space="preserve"> </v>
      </c>
      <c r="I32" s="12">
        <f>Cash!H32</f>
        <v>0</v>
      </c>
      <c r="J32" s="12">
        <f>IF(Cash!G32=0,0,Cash!G32)</f>
        <v>0</v>
      </c>
      <c r="K32" s="12">
        <f t="shared" si="4"/>
        <v>0</v>
      </c>
      <c r="L32" s="14" t="str">
        <f xml:space="preserve"> CONCATENATE("Cash Spent by ",$C$2," ",TEXT($C$3,"dd/mm/yyyy")," ", Cash!D32)</f>
        <v xml:space="preserve">Cash Spent by CAMHS Phoenix School  </v>
      </c>
    </row>
    <row r="33" spans="1:12" x14ac:dyDescent="0.25">
      <c r="A33" s="13" t="str">
        <f>IF(OR(ISBLANK(Cash!J33))," ",Cash!J33)</f>
        <v xml:space="preserve"> </v>
      </c>
      <c r="B33" s="13" t="str">
        <f>IF(OR(ISBLANK(Cash!I33))," ",Cash!I33)</f>
        <v xml:space="preserve"> </v>
      </c>
      <c r="C33" s="13" t="str">
        <f>IF(TRIM(Cash!K33) = "",$G$1,Cash!K33)</f>
        <v>99999-999</v>
      </c>
      <c r="D33" s="13" t="str">
        <f>IF(OR(ISBLANK(Cash!L33))," ",Cash!L33)</f>
        <v xml:space="preserve"> </v>
      </c>
      <c r="E33" s="13" t="str">
        <f>IF(OR(ISBLANK(Cash!M33))," ",Cash!M33)</f>
        <v xml:space="preserve"> </v>
      </c>
      <c r="F33" t="str">
        <f t="shared" si="2"/>
        <v xml:space="preserve"> </v>
      </c>
      <c r="G33" t="str">
        <f t="shared" si="3"/>
        <v xml:space="preserve"> </v>
      </c>
      <c r="H33" s="12" t="str">
        <f t="shared" si="1"/>
        <v xml:space="preserve"> </v>
      </c>
      <c r="I33" s="12">
        <f>Cash!H33</f>
        <v>0</v>
      </c>
      <c r="J33" s="12">
        <f>IF(Cash!G33=0,0,Cash!G33)</f>
        <v>0</v>
      </c>
      <c r="K33" s="12">
        <f t="shared" si="4"/>
        <v>0</v>
      </c>
      <c r="L33" s="14" t="str">
        <f xml:space="preserve"> CONCATENATE("Cash Spent by ",$C$2," ",TEXT($C$3,"dd/mm/yyyy")," ", Cash!D33)</f>
        <v xml:space="preserve">Cash Spent by CAMHS Phoenix School  </v>
      </c>
    </row>
    <row r="34" spans="1:12" x14ac:dyDescent="0.25">
      <c r="A34" s="13" t="str">
        <f>IF(OR(ISBLANK(Cash!J34))," ",Cash!J34)</f>
        <v xml:space="preserve"> </v>
      </c>
      <c r="B34" s="13" t="str">
        <f>IF(OR(ISBLANK(Cash!I34))," ",Cash!I34)</f>
        <v xml:space="preserve"> </v>
      </c>
      <c r="C34" s="13" t="str">
        <f>IF(TRIM(Cash!K34) = "",$G$1,Cash!K34)</f>
        <v>99999-999</v>
      </c>
      <c r="D34" s="13" t="str">
        <f>IF(OR(ISBLANK(Cash!L34))," ",Cash!L34)</f>
        <v xml:space="preserve"> </v>
      </c>
      <c r="E34" s="13" t="str">
        <f>IF(OR(ISBLANK(Cash!M34))," ",Cash!M34)</f>
        <v xml:space="preserve"> </v>
      </c>
      <c r="F34" t="str">
        <f t="shared" si="2"/>
        <v xml:space="preserve"> </v>
      </c>
      <c r="G34" t="str">
        <f t="shared" si="3"/>
        <v xml:space="preserve"> </v>
      </c>
      <c r="H34" s="12" t="str">
        <f t="shared" si="1"/>
        <v xml:space="preserve"> </v>
      </c>
      <c r="I34" s="12">
        <f>Cash!H34</f>
        <v>0</v>
      </c>
      <c r="J34" s="12">
        <f>IF(Cash!G34=0,0,Cash!G34)</f>
        <v>0</v>
      </c>
      <c r="K34" s="12">
        <f t="shared" si="4"/>
        <v>0</v>
      </c>
      <c r="L34" s="14" t="str">
        <f xml:space="preserve"> CONCATENATE("Cash Spent by ",$C$2," ",TEXT($C$3,"dd/mm/yyyy")," ", Cash!D34)</f>
        <v xml:space="preserve">Cash Spent by CAMHS Phoenix School  </v>
      </c>
    </row>
    <row r="35" spans="1:12" x14ac:dyDescent="0.25">
      <c r="A35" s="13" t="str">
        <f>IF(OR(ISBLANK(Cash!J35))," ",Cash!J35)</f>
        <v xml:space="preserve"> </v>
      </c>
      <c r="B35" s="13" t="str">
        <f>IF(OR(ISBLANK(Cash!I35))," ",Cash!I35)</f>
        <v xml:space="preserve"> </v>
      </c>
      <c r="C35" s="13" t="str">
        <f>IF(TRIM(Cash!K35) = "",$G$1,Cash!K35)</f>
        <v>99999-999</v>
      </c>
      <c r="D35" s="13" t="str">
        <f>IF(OR(ISBLANK(Cash!L35))," ",Cash!L35)</f>
        <v xml:space="preserve"> </v>
      </c>
      <c r="E35" s="13" t="str">
        <f>IF(OR(ISBLANK(Cash!M35))," ",Cash!M35)</f>
        <v xml:space="preserve"> </v>
      </c>
      <c r="F35" t="str">
        <f t="shared" si="2"/>
        <v xml:space="preserve"> </v>
      </c>
      <c r="G35" t="str">
        <f t="shared" si="3"/>
        <v xml:space="preserve"> </v>
      </c>
      <c r="H35" s="12" t="str">
        <f t="shared" si="1"/>
        <v xml:space="preserve"> </v>
      </c>
      <c r="I35" s="12">
        <f>Cash!H35</f>
        <v>0</v>
      </c>
      <c r="J35" s="12">
        <f>IF(Cash!G35=0,0,Cash!G35)</f>
        <v>0</v>
      </c>
      <c r="K35" s="12">
        <f t="shared" si="4"/>
        <v>0</v>
      </c>
      <c r="L35" s="14" t="str">
        <f xml:space="preserve"> CONCATENATE("Cash Spent by ",$C$2," ",TEXT($C$3,"dd/mm/yyyy")," ", Cash!D35)</f>
        <v xml:space="preserve">Cash Spent by CAMHS Phoenix School  </v>
      </c>
    </row>
    <row r="36" spans="1:12" x14ac:dyDescent="0.25">
      <c r="A36" s="13" t="str">
        <f>IF(OR(ISBLANK(Cash!J36))," ",Cash!J36)</f>
        <v xml:space="preserve"> </v>
      </c>
      <c r="B36" s="13" t="str">
        <f>IF(OR(ISBLANK(Cash!I36))," ",Cash!I36)</f>
        <v xml:space="preserve"> </v>
      </c>
      <c r="C36" s="13" t="str">
        <f>IF(TRIM(Cash!K36) = "",$G$1,Cash!K36)</f>
        <v>99999-999</v>
      </c>
      <c r="D36" s="13" t="str">
        <f>IF(OR(ISBLANK(Cash!L36))," ",Cash!L36)</f>
        <v xml:space="preserve"> </v>
      </c>
      <c r="E36" s="13" t="str">
        <f>IF(OR(ISBLANK(Cash!M36))," ",Cash!M36)</f>
        <v xml:space="preserve"> </v>
      </c>
      <c r="F36" t="str">
        <f t="shared" si="2"/>
        <v xml:space="preserve"> </v>
      </c>
      <c r="G36" t="str">
        <f t="shared" si="3"/>
        <v xml:space="preserve"> </v>
      </c>
      <c r="H36" s="12" t="str">
        <f t="shared" si="1"/>
        <v xml:space="preserve"> </v>
      </c>
      <c r="I36" s="12">
        <f>Cash!H36</f>
        <v>0</v>
      </c>
      <c r="J36" s="12">
        <f>IF(Cash!G36=0,0,Cash!G36)</f>
        <v>0</v>
      </c>
      <c r="K36" s="12">
        <f t="shared" si="4"/>
        <v>0</v>
      </c>
      <c r="L36" s="14" t="str">
        <f xml:space="preserve"> CONCATENATE("Cash Spent by ",$C$2," ",TEXT($C$3,"dd/mm/yyyy")," ", Cash!D36)</f>
        <v xml:space="preserve">Cash Spent by CAMHS Phoenix School  </v>
      </c>
    </row>
    <row r="37" spans="1:12" x14ac:dyDescent="0.25">
      <c r="A37" s="13" t="str">
        <f>IF(OR(ISBLANK(Cash!J37))," ",Cash!J37)</f>
        <v xml:space="preserve"> </v>
      </c>
      <c r="B37" s="13" t="str">
        <f>IF(OR(ISBLANK(Cash!I37))," ",Cash!I37)</f>
        <v xml:space="preserve"> </v>
      </c>
      <c r="C37" s="13" t="str">
        <f>IF(TRIM(Cash!K37) = "",$G$1,Cash!K37)</f>
        <v>99999-999</v>
      </c>
      <c r="D37" s="13" t="str">
        <f>IF(OR(ISBLANK(Cash!L37))," ",Cash!L37)</f>
        <v xml:space="preserve"> </v>
      </c>
      <c r="E37" s="13" t="str">
        <f>IF(OR(ISBLANK(Cash!M37))," ",Cash!M37)</f>
        <v xml:space="preserve"> </v>
      </c>
      <c r="F37" t="str">
        <f t="shared" si="2"/>
        <v xml:space="preserve"> </v>
      </c>
      <c r="G37" t="str">
        <f t="shared" si="3"/>
        <v xml:space="preserve"> </v>
      </c>
      <c r="H37" s="12" t="str">
        <f t="shared" si="1"/>
        <v xml:space="preserve"> </v>
      </c>
      <c r="I37" s="12">
        <f>Cash!H37</f>
        <v>0</v>
      </c>
      <c r="J37" s="12">
        <f>IF(Cash!G37=0,0,Cash!G37)</f>
        <v>0</v>
      </c>
      <c r="K37" s="12">
        <f t="shared" si="4"/>
        <v>0</v>
      </c>
      <c r="L37" s="14" t="str">
        <f xml:space="preserve"> CONCATENATE("Cash Spent by ",$C$2," ",TEXT($C$3,"dd/mm/yyyy")," ", Cash!D37)</f>
        <v xml:space="preserve">Cash Spent by CAMHS Phoenix School  </v>
      </c>
    </row>
    <row r="38" spans="1:12" x14ac:dyDescent="0.25">
      <c r="A38" s="13" t="str">
        <f>IF(OR(ISBLANK(Cash!J38))," ",Cash!J38)</f>
        <v xml:space="preserve"> </v>
      </c>
      <c r="B38" s="13" t="str">
        <f>IF(OR(ISBLANK(Cash!I38))," ",Cash!I38)</f>
        <v xml:space="preserve"> </v>
      </c>
      <c r="C38" s="13" t="str">
        <f>IF(TRIM(Cash!K38) = "",$G$1,Cash!K38)</f>
        <v>99999-999</v>
      </c>
      <c r="D38" s="13" t="str">
        <f>IF(OR(ISBLANK(Cash!L38))," ",Cash!L38)</f>
        <v xml:space="preserve"> </v>
      </c>
      <c r="E38" s="13" t="str">
        <f>IF(OR(ISBLANK(Cash!M38))," ",Cash!M38)</f>
        <v xml:space="preserve"> </v>
      </c>
      <c r="F38" t="str">
        <f t="shared" si="2"/>
        <v xml:space="preserve"> </v>
      </c>
      <c r="G38" t="str">
        <f t="shared" si="3"/>
        <v xml:space="preserve"> </v>
      </c>
      <c r="H38" s="12" t="str">
        <f t="shared" ref="H38:H69" si="5">IF(J38=0," ",ROUND(K38,2))</f>
        <v xml:space="preserve"> </v>
      </c>
      <c r="I38" s="12">
        <f>Cash!H38</f>
        <v>0</v>
      </c>
      <c r="J38" s="12">
        <f>IF(Cash!G38=0,0,Cash!G38)</f>
        <v>0</v>
      </c>
      <c r="K38" s="12">
        <f t="shared" si="4"/>
        <v>0</v>
      </c>
      <c r="L38" s="14" t="str">
        <f xml:space="preserve"> CONCATENATE("Cash Spent by ",$C$2," ",TEXT($C$3,"dd/mm/yyyy")," ", Cash!D38)</f>
        <v xml:space="preserve">Cash Spent by CAMHS Phoenix School  </v>
      </c>
    </row>
    <row r="39" spans="1:12" x14ac:dyDescent="0.25">
      <c r="A39" s="13" t="str">
        <f>IF(OR(ISBLANK(Cash!J39))," ",Cash!J39)</f>
        <v xml:space="preserve"> </v>
      </c>
      <c r="B39" s="13" t="str">
        <f>IF(OR(ISBLANK(Cash!I39))," ",Cash!I39)</f>
        <v xml:space="preserve"> </v>
      </c>
      <c r="C39" s="13" t="str">
        <f>IF(TRIM(Cash!K39) = "",$G$1,Cash!K39)</f>
        <v>99999-999</v>
      </c>
      <c r="D39" s="13" t="str">
        <f>IF(OR(ISBLANK(Cash!L39))," ",Cash!L39)</f>
        <v xml:space="preserve"> </v>
      </c>
      <c r="E39" s="13" t="str">
        <f>IF(OR(ISBLANK(Cash!M39))," ",Cash!M39)</f>
        <v xml:space="preserve"> </v>
      </c>
      <c r="F39" t="str">
        <f t="shared" si="2"/>
        <v xml:space="preserve"> </v>
      </c>
      <c r="G39" t="str">
        <f t="shared" si="3"/>
        <v xml:space="preserve"> </v>
      </c>
      <c r="H39" s="12" t="str">
        <f t="shared" si="5"/>
        <v xml:space="preserve"> </v>
      </c>
      <c r="I39" s="12">
        <f>Cash!H39</f>
        <v>0</v>
      </c>
      <c r="J39" s="12">
        <f>IF(Cash!G39=0,0,Cash!G39)</f>
        <v>0</v>
      </c>
      <c r="K39" s="12">
        <f t="shared" si="4"/>
        <v>0</v>
      </c>
      <c r="L39" s="14" t="str">
        <f xml:space="preserve"> CONCATENATE("Cash Spent by ",$C$2," ",TEXT($C$3,"dd/mm/yyyy")," ", Cash!D39)</f>
        <v xml:space="preserve">Cash Spent by CAMHS Phoenix School  </v>
      </c>
    </row>
    <row r="40" spans="1:12" x14ac:dyDescent="0.25">
      <c r="A40" s="13" t="str">
        <f>IF(OR(ISBLANK(Cash!J40))," ",Cash!J40)</f>
        <v xml:space="preserve"> </v>
      </c>
      <c r="B40" s="13" t="str">
        <f>IF(OR(ISBLANK(Cash!I40))," ",Cash!I40)</f>
        <v xml:space="preserve"> </v>
      </c>
      <c r="C40" s="13" t="str">
        <f>IF(TRIM(Cash!K40) = "",$G$1,Cash!K40)</f>
        <v>99999-999</v>
      </c>
      <c r="D40" s="13" t="str">
        <f>IF(OR(ISBLANK(Cash!L40))," ",Cash!L40)</f>
        <v xml:space="preserve"> </v>
      </c>
      <c r="E40" s="13" t="str">
        <f>IF(OR(ISBLANK(Cash!M40))," ",Cash!M40)</f>
        <v xml:space="preserve"> </v>
      </c>
      <c r="F40" t="str">
        <f t="shared" si="2"/>
        <v xml:space="preserve"> </v>
      </c>
      <c r="G40" t="str">
        <f t="shared" si="3"/>
        <v xml:space="preserve"> </v>
      </c>
      <c r="H40" s="12" t="str">
        <f t="shared" si="5"/>
        <v xml:space="preserve"> </v>
      </c>
      <c r="I40" s="12">
        <f>Cash!H40</f>
        <v>0</v>
      </c>
      <c r="J40" s="12">
        <f>IF(Cash!G40=0,0,Cash!G40)</f>
        <v>0</v>
      </c>
      <c r="K40" s="12">
        <f t="shared" si="4"/>
        <v>0</v>
      </c>
      <c r="L40" s="14" t="str">
        <f xml:space="preserve"> CONCATENATE("Cash Spent by ",$C$2," ",TEXT($C$3,"dd/mm/yyyy")," ", Cash!D40)</f>
        <v xml:space="preserve">Cash Spent by CAMHS Phoenix School  </v>
      </c>
    </row>
    <row r="41" spans="1:12" x14ac:dyDescent="0.25">
      <c r="A41" s="13" t="str">
        <f>IF(OR(ISBLANK(Cash!J41))," ",Cash!J41)</f>
        <v xml:space="preserve"> </v>
      </c>
      <c r="B41" s="13" t="str">
        <f>IF(OR(ISBLANK(Cash!I41))," ",Cash!I41)</f>
        <v xml:space="preserve"> </v>
      </c>
      <c r="C41" s="13" t="str">
        <f>IF(TRIM(Cash!K41) = "",$G$1,Cash!K41)</f>
        <v>99999-999</v>
      </c>
      <c r="D41" s="13" t="str">
        <f>IF(OR(ISBLANK(Cash!L41))," ",Cash!L41)</f>
        <v xml:space="preserve"> </v>
      </c>
      <c r="E41" s="13" t="str">
        <f>IF(OR(ISBLANK(Cash!M41))," ",Cash!M41)</f>
        <v xml:space="preserve"> </v>
      </c>
      <c r="F41" t="str">
        <f t="shared" si="2"/>
        <v xml:space="preserve"> </v>
      </c>
      <c r="G41" t="str">
        <f t="shared" si="3"/>
        <v xml:space="preserve"> </v>
      </c>
      <c r="H41" s="12" t="str">
        <f t="shared" si="5"/>
        <v xml:space="preserve"> </v>
      </c>
      <c r="I41" s="12">
        <f>Cash!H41</f>
        <v>0</v>
      </c>
      <c r="J41" s="12">
        <f>IF(Cash!G41=0,0,Cash!G41)</f>
        <v>0</v>
      </c>
      <c r="K41" s="12">
        <f t="shared" si="4"/>
        <v>0</v>
      </c>
      <c r="L41" s="14" t="str">
        <f xml:space="preserve"> CONCATENATE("Cash Spent by ",$C$2," ",TEXT($C$3,"dd/mm/yyyy")," ", Cash!D41)</f>
        <v xml:space="preserve">Cash Spent by CAMHS Phoenix School  </v>
      </c>
    </row>
    <row r="42" spans="1:12" x14ac:dyDescent="0.25">
      <c r="A42" s="13" t="str">
        <f>IF(OR(ISBLANK(Cash!J42))," ",Cash!J42)</f>
        <v xml:space="preserve"> </v>
      </c>
      <c r="B42" s="13" t="str">
        <f>IF(OR(ISBLANK(Cash!I42))," ",Cash!I42)</f>
        <v xml:space="preserve"> </v>
      </c>
      <c r="C42" s="13" t="str">
        <f>IF(TRIM(Cash!K42) = "",$G$1,Cash!K42)</f>
        <v>99999-999</v>
      </c>
      <c r="D42" s="13" t="str">
        <f>IF(OR(ISBLANK(Cash!L42))," ",Cash!L42)</f>
        <v xml:space="preserve"> </v>
      </c>
      <c r="E42" s="13" t="str">
        <f>IF(OR(ISBLANK(Cash!M42))," ",Cash!M42)</f>
        <v xml:space="preserve"> </v>
      </c>
      <c r="F42" t="str">
        <f t="shared" si="2"/>
        <v xml:space="preserve"> </v>
      </c>
      <c r="G42" t="str">
        <f t="shared" si="3"/>
        <v xml:space="preserve"> </v>
      </c>
      <c r="H42" s="12" t="str">
        <f t="shared" si="5"/>
        <v xml:space="preserve"> </v>
      </c>
      <c r="I42" s="12">
        <f>Cash!H42</f>
        <v>0</v>
      </c>
      <c r="J42" s="12">
        <f>IF(Cash!G42=0,0,Cash!G42)</f>
        <v>0</v>
      </c>
      <c r="K42" s="12">
        <f t="shared" si="4"/>
        <v>0</v>
      </c>
      <c r="L42" s="14" t="str">
        <f xml:space="preserve"> CONCATENATE("Cash Spent by ",$C$2," ",TEXT($C$3,"dd/mm/yyyy")," ", Cash!D42)</f>
        <v xml:space="preserve">Cash Spent by CAMHS Phoenix School  </v>
      </c>
    </row>
    <row r="43" spans="1:12" x14ac:dyDescent="0.25">
      <c r="A43" s="13" t="str">
        <f>IF(OR(ISBLANK(Cash!J43))," ",Cash!J43)</f>
        <v xml:space="preserve"> </v>
      </c>
      <c r="B43" s="13" t="str">
        <f>IF(OR(ISBLANK(Cash!I43))," ",Cash!I43)</f>
        <v xml:space="preserve"> </v>
      </c>
      <c r="C43" s="13" t="str">
        <f>IF(TRIM(Cash!K43) = "",$G$1,Cash!K43)</f>
        <v>99999-999</v>
      </c>
      <c r="D43" s="13" t="str">
        <f>IF(OR(ISBLANK(Cash!L43))," ",Cash!L43)</f>
        <v xml:space="preserve"> </v>
      </c>
      <c r="E43" s="13" t="str">
        <f>IF(OR(ISBLANK(Cash!M43))," ",Cash!M43)</f>
        <v xml:space="preserve"> </v>
      </c>
      <c r="F43" t="str">
        <f t="shared" si="2"/>
        <v xml:space="preserve"> </v>
      </c>
      <c r="G43" t="str">
        <f t="shared" si="3"/>
        <v xml:space="preserve"> </v>
      </c>
      <c r="H43" s="12" t="str">
        <f t="shared" si="5"/>
        <v xml:space="preserve"> </v>
      </c>
      <c r="I43" s="12">
        <f>Cash!H43</f>
        <v>0</v>
      </c>
      <c r="J43" s="12">
        <f>IF(Cash!G43=0,0,Cash!G43)</f>
        <v>0</v>
      </c>
      <c r="K43" s="12">
        <f t="shared" si="4"/>
        <v>0</v>
      </c>
      <c r="L43" s="14" t="str">
        <f xml:space="preserve"> CONCATENATE("Cash Spent by ",$C$2," ",TEXT($C$3,"dd/mm/yyyy")," ", Cash!D43)</f>
        <v xml:space="preserve">Cash Spent by CAMHS Phoenix School  </v>
      </c>
    </row>
    <row r="44" spans="1:12" x14ac:dyDescent="0.25">
      <c r="A44" s="13" t="str">
        <f>IF(OR(ISBLANK(Cash!J44))," ",Cash!J44)</f>
        <v xml:space="preserve"> </v>
      </c>
      <c r="B44" s="13" t="str">
        <f>IF(OR(ISBLANK(Cash!I44))," ",Cash!I44)</f>
        <v xml:space="preserve"> </v>
      </c>
      <c r="C44" s="13" t="str">
        <f>IF(TRIM(Cash!K44) = "",$G$1,Cash!K44)</f>
        <v>99999-999</v>
      </c>
      <c r="D44" s="13" t="str">
        <f>IF(OR(ISBLANK(Cash!L44))," ",Cash!L44)</f>
        <v xml:space="preserve"> </v>
      </c>
      <c r="E44" s="13" t="str">
        <f>IF(OR(ISBLANK(Cash!M44))," ",Cash!M44)</f>
        <v xml:space="preserve"> </v>
      </c>
      <c r="F44" t="str">
        <f t="shared" si="2"/>
        <v xml:space="preserve"> </v>
      </c>
      <c r="G44" t="str">
        <f t="shared" si="3"/>
        <v xml:space="preserve"> </v>
      </c>
      <c r="H44" s="12" t="str">
        <f t="shared" si="5"/>
        <v xml:space="preserve"> </v>
      </c>
      <c r="I44" s="12">
        <f>Cash!H44</f>
        <v>0</v>
      </c>
      <c r="J44" s="12">
        <f>IF(Cash!G44=0,0,Cash!G44)</f>
        <v>0</v>
      </c>
      <c r="K44" s="12">
        <f t="shared" si="4"/>
        <v>0</v>
      </c>
      <c r="L44" s="14" t="str">
        <f xml:space="preserve"> CONCATENATE("Cash Spent by ",$C$2," ",TEXT($C$3,"dd/mm/yyyy")," ", Cash!D44)</f>
        <v xml:space="preserve">Cash Spent by CAMHS Phoenix School  </v>
      </c>
    </row>
    <row r="45" spans="1:12" x14ac:dyDescent="0.25">
      <c r="A45" s="13" t="str">
        <f>IF(OR(ISBLANK(Cash!J45))," ",Cash!J45)</f>
        <v xml:space="preserve"> </v>
      </c>
      <c r="B45" s="13" t="str">
        <f>IF(OR(ISBLANK(Cash!I45))," ",Cash!I45)</f>
        <v xml:space="preserve"> </v>
      </c>
      <c r="C45" s="13" t="str">
        <f>IF(TRIM(Cash!K45) = "",$G$1,Cash!K45)</f>
        <v>99999-999</v>
      </c>
      <c r="D45" s="13" t="str">
        <f>IF(OR(ISBLANK(Cash!L45))," ",Cash!L45)</f>
        <v xml:space="preserve"> </v>
      </c>
      <c r="E45" s="13" t="str">
        <f>IF(OR(ISBLANK(Cash!M45))," ",Cash!M45)</f>
        <v xml:space="preserve"> </v>
      </c>
      <c r="F45" t="str">
        <f t="shared" si="2"/>
        <v xml:space="preserve"> </v>
      </c>
      <c r="G45" t="str">
        <f t="shared" si="3"/>
        <v xml:space="preserve"> </v>
      </c>
      <c r="H45" s="12" t="str">
        <f t="shared" si="5"/>
        <v xml:space="preserve"> </v>
      </c>
      <c r="I45" s="12">
        <f>Cash!H45</f>
        <v>0</v>
      </c>
      <c r="J45" s="12">
        <f>IF(Cash!G45=0,0,Cash!G45)</f>
        <v>0</v>
      </c>
      <c r="K45" s="12">
        <f t="shared" si="4"/>
        <v>0</v>
      </c>
      <c r="L45" s="14" t="str">
        <f xml:space="preserve"> CONCATENATE("Cash Spent by ",$C$2," ",TEXT($C$3,"dd/mm/yyyy")," ", Cash!D45)</f>
        <v xml:space="preserve">Cash Spent by CAMHS Phoenix School  </v>
      </c>
    </row>
    <row r="46" spans="1:12" x14ac:dyDescent="0.25">
      <c r="A46" s="13" t="str">
        <f>IF(OR(ISBLANK(Cash!J46))," ",Cash!J46)</f>
        <v xml:space="preserve"> </v>
      </c>
      <c r="B46" s="13" t="str">
        <f>IF(OR(ISBLANK(Cash!I46))," ",Cash!I46)</f>
        <v xml:space="preserve"> </v>
      </c>
      <c r="C46" s="13" t="str">
        <f>IF(TRIM(Cash!K46) = "",$G$1,Cash!K46)</f>
        <v>99999-999</v>
      </c>
      <c r="D46" s="13" t="str">
        <f>IF(OR(ISBLANK(Cash!L46))," ",Cash!L46)</f>
        <v xml:space="preserve"> </v>
      </c>
      <c r="E46" s="13" t="str">
        <f>IF(OR(ISBLANK(Cash!M46))," ",Cash!M46)</f>
        <v xml:space="preserve"> </v>
      </c>
      <c r="F46" t="str">
        <f t="shared" si="2"/>
        <v xml:space="preserve"> </v>
      </c>
      <c r="G46" t="str">
        <f t="shared" si="3"/>
        <v xml:space="preserve"> </v>
      </c>
      <c r="H46" s="12" t="str">
        <f t="shared" si="5"/>
        <v xml:space="preserve"> </v>
      </c>
      <c r="I46" s="12">
        <f>Cash!H46</f>
        <v>0</v>
      </c>
      <c r="J46" s="12">
        <f>IF(Cash!G46=0,0,Cash!G46)</f>
        <v>0</v>
      </c>
      <c r="K46" s="12">
        <f t="shared" si="4"/>
        <v>0</v>
      </c>
      <c r="L46" s="14" t="str">
        <f xml:space="preserve"> CONCATENATE("Cash Spent by ",$C$2," ",TEXT($C$3,"dd/mm/yyyy")," ", Cash!D46)</f>
        <v xml:space="preserve">Cash Spent by CAMHS Phoenix School  </v>
      </c>
    </row>
    <row r="47" spans="1:12" x14ac:dyDescent="0.25">
      <c r="A47" s="13" t="str">
        <f>IF(OR(ISBLANK(Cash!J47))," ",Cash!J47)</f>
        <v xml:space="preserve"> </v>
      </c>
      <c r="B47" s="13" t="str">
        <f>IF(OR(ISBLANK(Cash!I47))," ",Cash!I47)</f>
        <v xml:space="preserve"> </v>
      </c>
      <c r="C47" s="13" t="str">
        <f>IF(TRIM(Cash!K47) = "",$G$1,Cash!K47)</f>
        <v>99999-999</v>
      </c>
      <c r="D47" s="13" t="str">
        <f>IF(OR(ISBLANK(Cash!L47))," ",Cash!L47)</f>
        <v xml:space="preserve"> </v>
      </c>
      <c r="E47" s="13" t="str">
        <f>IF(OR(ISBLANK(Cash!M47))," ",Cash!M47)</f>
        <v xml:space="preserve"> </v>
      </c>
      <c r="F47" t="str">
        <f t="shared" si="2"/>
        <v xml:space="preserve"> </v>
      </c>
      <c r="G47" t="str">
        <f t="shared" si="3"/>
        <v xml:space="preserve"> </v>
      </c>
      <c r="H47" s="12" t="str">
        <f t="shared" si="5"/>
        <v xml:space="preserve"> </v>
      </c>
      <c r="I47" s="12">
        <f>Cash!H47</f>
        <v>0</v>
      </c>
      <c r="J47" s="12">
        <f>IF(Cash!G47=0,0,Cash!G47)</f>
        <v>0</v>
      </c>
      <c r="K47" s="12">
        <f t="shared" si="4"/>
        <v>0</v>
      </c>
      <c r="L47" s="14" t="str">
        <f xml:space="preserve"> CONCATENATE("Cash Spent by ",$C$2," ",TEXT($C$3,"dd/mm/yyyy")," ", Cash!D47)</f>
        <v xml:space="preserve">Cash Spent by CAMHS Phoenix School  </v>
      </c>
    </row>
    <row r="48" spans="1:12" x14ac:dyDescent="0.25">
      <c r="A48" s="13" t="str">
        <f>IF(OR(ISBLANK(Cash!J48))," ",Cash!J48)</f>
        <v xml:space="preserve"> </v>
      </c>
      <c r="B48" s="13" t="str">
        <f>IF(OR(ISBLANK(Cash!I48))," ",Cash!I48)</f>
        <v xml:space="preserve"> </v>
      </c>
      <c r="C48" s="13" t="str">
        <f>IF(TRIM(Cash!K48) = "",$G$1,Cash!K48)</f>
        <v>99999-999</v>
      </c>
      <c r="D48" s="13" t="str">
        <f>IF(OR(ISBLANK(Cash!L48))," ",Cash!L48)</f>
        <v xml:space="preserve"> </v>
      </c>
      <c r="E48" s="13" t="str">
        <f>IF(OR(ISBLANK(Cash!M48))," ",Cash!M48)</f>
        <v xml:space="preserve"> </v>
      </c>
      <c r="F48" t="str">
        <f t="shared" si="2"/>
        <v xml:space="preserve"> </v>
      </c>
      <c r="G48" t="str">
        <f t="shared" si="3"/>
        <v xml:space="preserve"> </v>
      </c>
      <c r="H48" s="12" t="str">
        <f t="shared" si="5"/>
        <v xml:space="preserve"> </v>
      </c>
      <c r="I48" s="12">
        <f>Cash!H48</f>
        <v>0</v>
      </c>
      <c r="J48" s="12">
        <f>IF(Cash!G48=0,0,Cash!G48)</f>
        <v>0</v>
      </c>
      <c r="K48" s="12">
        <f t="shared" si="4"/>
        <v>0</v>
      </c>
      <c r="L48" s="14" t="str">
        <f xml:space="preserve"> CONCATENATE("Cash Spent by ",$C$2," ",TEXT($C$3,"dd/mm/yyyy")," ", Cash!D48)</f>
        <v xml:space="preserve">Cash Spent by CAMHS Phoenix School  </v>
      </c>
    </row>
    <row r="49" spans="1:12" x14ac:dyDescent="0.25">
      <c r="A49" s="13" t="str">
        <f>IF(OR(ISBLANK(Cash!J49))," ",Cash!J49)</f>
        <v xml:space="preserve"> </v>
      </c>
      <c r="B49" s="13" t="str">
        <f>IF(OR(ISBLANK(Cash!I49))," ",Cash!I49)</f>
        <v xml:space="preserve"> </v>
      </c>
      <c r="C49" s="13" t="str">
        <f>IF(TRIM(Cash!K49) = "",$G$1,Cash!K49)</f>
        <v>99999-999</v>
      </c>
      <c r="D49" s="13" t="str">
        <f>IF(OR(ISBLANK(Cash!L49))," ",Cash!L49)</f>
        <v xml:space="preserve"> </v>
      </c>
      <c r="E49" s="13" t="str">
        <f>IF(OR(ISBLANK(Cash!M49))," ",Cash!M49)</f>
        <v xml:space="preserve"> </v>
      </c>
      <c r="F49" t="str">
        <f t="shared" si="2"/>
        <v xml:space="preserve"> </v>
      </c>
      <c r="G49" t="str">
        <f t="shared" si="3"/>
        <v xml:space="preserve"> </v>
      </c>
      <c r="H49" s="12" t="str">
        <f t="shared" si="5"/>
        <v xml:space="preserve"> </v>
      </c>
      <c r="I49" s="12">
        <f>Cash!H49</f>
        <v>0</v>
      </c>
      <c r="J49" s="12">
        <f>IF(Cash!G49=0,0,Cash!G49)</f>
        <v>0</v>
      </c>
      <c r="K49" s="12">
        <f t="shared" si="4"/>
        <v>0</v>
      </c>
      <c r="L49" s="14" t="str">
        <f xml:space="preserve"> CONCATENATE("Cash Spent by ",$C$2," ",TEXT($C$3,"dd/mm/yyyy")," ", Cash!D49)</f>
        <v xml:space="preserve">Cash Spent by CAMHS Phoenix School  </v>
      </c>
    </row>
    <row r="50" spans="1:12" x14ac:dyDescent="0.25">
      <c r="A50" s="13" t="str">
        <f>IF(OR(ISBLANK(Cash!J50))," ",Cash!J50)</f>
        <v xml:space="preserve"> </v>
      </c>
      <c r="B50" s="13" t="str">
        <f>IF(OR(ISBLANK(Cash!I50))," ",Cash!I50)</f>
        <v xml:space="preserve"> </v>
      </c>
      <c r="C50" s="13" t="str">
        <f>IF(TRIM(Cash!K50) = "",$G$1,Cash!K50)</f>
        <v>99999-999</v>
      </c>
      <c r="D50" s="13" t="str">
        <f>IF(OR(ISBLANK(Cash!L50))," ",Cash!L50)</f>
        <v xml:space="preserve"> </v>
      </c>
      <c r="E50" s="13" t="str">
        <f>IF(OR(ISBLANK(Cash!M50))," ",Cash!M50)</f>
        <v xml:space="preserve"> </v>
      </c>
      <c r="F50" t="str">
        <f t="shared" si="2"/>
        <v xml:space="preserve"> </v>
      </c>
      <c r="G50" t="str">
        <f t="shared" si="3"/>
        <v xml:space="preserve"> </v>
      </c>
      <c r="H50" s="12" t="str">
        <f t="shared" si="5"/>
        <v xml:space="preserve"> </v>
      </c>
      <c r="I50" s="12">
        <f>Cash!H50</f>
        <v>0</v>
      </c>
      <c r="J50" s="12">
        <f>IF(Cash!G50=0,0,Cash!G50)</f>
        <v>0</v>
      </c>
      <c r="K50" s="12">
        <f t="shared" si="4"/>
        <v>0</v>
      </c>
      <c r="L50" s="14" t="str">
        <f xml:space="preserve"> CONCATENATE("Cash Spent by ",$C$2," ",TEXT($C$3,"dd/mm/yyyy")," ", Cash!D50)</f>
        <v xml:space="preserve">Cash Spent by CAMHS Phoenix School  </v>
      </c>
    </row>
    <row r="51" spans="1:12" x14ac:dyDescent="0.25">
      <c r="A51" s="13" t="str">
        <f>IF(OR(ISBLANK(Cash!J51))," ",Cash!J51)</f>
        <v xml:space="preserve"> </v>
      </c>
      <c r="B51" s="13" t="str">
        <f>IF(OR(ISBLANK(Cash!I51))," ",Cash!I51)</f>
        <v xml:space="preserve"> </v>
      </c>
      <c r="C51" s="13" t="str">
        <f>IF(TRIM(Cash!K51) = "",$G$1,Cash!K51)</f>
        <v>99999-999</v>
      </c>
      <c r="D51" s="13" t="str">
        <f>IF(OR(ISBLANK(Cash!L51))," ",Cash!L51)</f>
        <v xml:space="preserve"> </v>
      </c>
      <c r="E51" s="13" t="str">
        <f>IF(OR(ISBLANK(Cash!M51))," ",Cash!M51)</f>
        <v xml:space="preserve"> </v>
      </c>
      <c r="F51" t="str">
        <f t="shared" si="2"/>
        <v xml:space="preserve"> </v>
      </c>
      <c r="G51" t="str">
        <f t="shared" si="3"/>
        <v xml:space="preserve"> </v>
      </c>
      <c r="H51" s="12" t="str">
        <f t="shared" si="5"/>
        <v xml:space="preserve"> </v>
      </c>
      <c r="I51" s="12">
        <f>Cash!H51</f>
        <v>0</v>
      </c>
      <c r="J51" s="12">
        <f>IF(Cash!G51=0,0,Cash!G51)</f>
        <v>0</v>
      </c>
      <c r="K51" s="12">
        <f t="shared" si="4"/>
        <v>0</v>
      </c>
      <c r="L51" s="14" t="str">
        <f xml:space="preserve"> CONCATENATE("Cash Spent by ",$C$2," ",TEXT($C$3,"dd/mm/yyyy")," ", Cash!D51)</f>
        <v xml:space="preserve">Cash Spent by CAMHS Phoenix School  </v>
      </c>
    </row>
    <row r="52" spans="1:12" x14ac:dyDescent="0.25">
      <c r="A52" s="13" t="str">
        <f>IF(OR(ISBLANK(Cash!J52))," ",Cash!J52)</f>
        <v xml:space="preserve"> </v>
      </c>
      <c r="B52" s="13" t="str">
        <f>IF(OR(ISBLANK(Cash!I52))," ",Cash!I52)</f>
        <v xml:space="preserve"> </v>
      </c>
      <c r="C52" s="13" t="str">
        <f>IF(TRIM(Cash!K52) = "",$G$1,Cash!K52)</f>
        <v>99999-999</v>
      </c>
      <c r="D52" s="13" t="str">
        <f>IF(OR(ISBLANK(Cash!L52))," ",Cash!L52)</f>
        <v xml:space="preserve"> </v>
      </c>
      <c r="E52" s="13" t="str">
        <f>IF(OR(ISBLANK(Cash!M52))," ",Cash!M52)</f>
        <v xml:space="preserve"> </v>
      </c>
      <c r="F52" t="str">
        <f t="shared" si="2"/>
        <v xml:space="preserve"> </v>
      </c>
      <c r="G52" t="str">
        <f t="shared" si="3"/>
        <v xml:space="preserve"> </v>
      </c>
      <c r="H52" s="12" t="str">
        <f t="shared" si="5"/>
        <v xml:space="preserve"> </v>
      </c>
      <c r="I52" s="12">
        <f>Cash!H52</f>
        <v>0</v>
      </c>
      <c r="J52" s="12">
        <f>IF(Cash!G52=0,0,Cash!G52)</f>
        <v>0</v>
      </c>
      <c r="K52" s="12">
        <f t="shared" si="4"/>
        <v>0</v>
      </c>
      <c r="L52" s="14" t="str">
        <f xml:space="preserve"> CONCATENATE("Cash Spent by ",$C$2," ",TEXT($C$3,"dd/mm/yyyy")," ", Cash!D52)</f>
        <v xml:space="preserve">Cash Spent by CAMHS Phoenix School  </v>
      </c>
    </row>
    <row r="53" spans="1:12" x14ac:dyDescent="0.25">
      <c r="A53" s="13" t="str">
        <f>IF(OR(ISBLANK(Cash!J53))," ",Cash!J53)</f>
        <v xml:space="preserve"> </v>
      </c>
      <c r="B53" s="13" t="str">
        <f>IF(OR(ISBLANK(Cash!I53))," ",Cash!I53)</f>
        <v xml:space="preserve"> </v>
      </c>
      <c r="C53" s="13" t="str">
        <f>IF(TRIM(Cash!K53) = "",$G$1,Cash!K53)</f>
        <v>99999-999</v>
      </c>
      <c r="D53" s="13" t="str">
        <f>IF(OR(ISBLANK(Cash!L53))," ",Cash!L53)</f>
        <v xml:space="preserve"> </v>
      </c>
      <c r="E53" s="13" t="str">
        <f>IF(OR(ISBLANK(Cash!M53))," ",Cash!M53)</f>
        <v xml:space="preserve"> </v>
      </c>
      <c r="F53" t="str">
        <f t="shared" si="2"/>
        <v xml:space="preserve"> </v>
      </c>
      <c r="G53" t="str">
        <f t="shared" si="3"/>
        <v xml:space="preserve"> </v>
      </c>
      <c r="H53" s="12" t="str">
        <f t="shared" si="5"/>
        <v xml:space="preserve"> </v>
      </c>
      <c r="I53" s="12">
        <f>Cash!H53</f>
        <v>0</v>
      </c>
      <c r="J53" s="12">
        <f>IF(Cash!G53=0,0,Cash!G53)</f>
        <v>0</v>
      </c>
      <c r="K53" s="12">
        <f t="shared" si="4"/>
        <v>0</v>
      </c>
      <c r="L53" s="14" t="str">
        <f xml:space="preserve"> CONCATENATE("Cash Spent by ",$C$2," ",TEXT($C$3,"dd/mm/yyyy")," ", Cash!D53)</f>
        <v xml:space="preserve">Cash Spent by CAMHS Phoenix School  </v>
      </c>
    </row>
    <row r="54" spans="1:12" x14ac:dyDescent="0.25">
      <c r="A54" s="13" t="str">
        <f>IF(OR(ISBLANK(Cash!J54))," ",Cash!J54)</f>
        <v xml:space="preserve"> </v>
      </c>
      <c r="B54" s="13" t="str">
        <f>IF(OR(ISBLANK(Cash!I54))," ",Cash!I54)</f>
        <v xml:space="preserve"> </v>
      </c>
      <c r="C54" s="13" t="str">
        <f>IF(TRIM(Cash!K54) = "",$G$1,Cash!K54)</f>
        <v>99999-999</v>
      </c>
      <c r="D54" s="13" t="str">
        <f>IF(OR(ISBLANK(Cash!L54))," ",Cash!L54)</f>
        <v xml:space="preserve"> </v>
      </c>
      <c r="E54" s="13" t="str">
        <f>IF(OR(ISBLANK(Cash!M54))," ",Cash!M54)</f>
        <v xml:space="preserve"> </v>
      </c>
      <c r="F54" t="str">
        <f t="shared" si="2"/>
        <v xml:space="preserve"> </v>
      </c>
      <c r="G54" t="str">
        <f t="shared" si="3"/>
        <v xml:space="preserve"> </v>
      </c>
      <c r="H54" s="12" t="str">
        <f t="shared" si="5"/>
        <v xml:space="preserve"> </v>
      </c>
      <c r="I54" s="12">
        <f>Cash!H54</f>
        <v>0</v>
      </c>
      <c r="J54" s="12">
        <f>IF(Cash!G54=0,0,Cash!G54)</f>
        <v>0</v>
      </c>
      <c r="K54" s="12">
        <f t="shared" si="4"/>
        <v>0</v>
      </c>
      <c r="L54" s="14" t="str">
        <f xml:space="preserve"> CONCATENATE("Cash Spent by ",$C$2," ",TEXT($C$3,"dd/mm/yyyy")," ", Cash!D54)</f>
        <v xml:space="preserve">Cash Spent by CAMHS Phoenix School  </v>
      </c>
    </row>
    <row r="55" spans="1:12" x14ac:dyDescent="0.25">
      <c r="A55" s="13" t="str">
        <f>IF(OR(ISBLANK(Cash!J55))," ",Cash!J55)</f>
        <v xml:space="preserve"> </v>
      </c>
      <c r="B55" s="13" t="str">
        <f>IF(OR(ISBLANK(Cash!I55))," ",Cash!I55)</f>
        <v xml:space="preserve"> </v>
      </c>
      <c r="C55" s="13" t="str">
        <f>IF(TRIM(Cash!K55) = "",$G$1,Cash!K55)</f>
        <v>99999-999</v>
      </c>
      <c r="D55" s="13" t="str">
        <f>IF(OR(ISBLANK(Cash!L55))," ",Cash!L55)</f>
        <v xml:space="preserve"> </v>
      </c>
      <c r="E55" s="13" t="str">
        <f>IF(OR(ISBLANK(Cash!M55))," ",Cash!M55)</f>
        <v xml:space="preserve"> </v>
      </c>
      <c r="F55" t="str">
        <f t="shared" si="2"/>
        <v xml:space="preserve"> </v>
      </c>
      <c r="G55" t="str">
        <f t="shared" si="3"/>
        <v xml:space="preserve"> </v>
      </c>
      <c r="H55" s="12" t="str">
        <f t="shared" si="5"/>
        <v xml:space="preserve"> </v>
      </c>
      <c r="I55" s="12">
        <f>Cash!H55</f>
        <v>0</v>
      </c>
      <c r="J55" s="12">
        <f>IF(Cash!G55=0,0,Cash!G55)</f>
        <v>0</v>
      </c>
      <c r="K55" s="12">
        <f t="shared" si="4"/>
        <v>0</v>
      </c>
      <c r="L55" s="14" t="str">
        <f xml:space="preserve"> CONCATENATE("Cash Spent by ",$C$2," ",TEXT($C$3,"dd/mm/yyyy")," ", Cash!D55)</f>
        <v xml:space="preserve">Cash Spent by CAMHS Phoenix School  </v>
      </c>
    </row>
    <row r="56" spans="1:12" x14ac:dyDescent="0.25">
      <c r="A56" s="13" t="str">
        <f>IF(OR(ISBLANK(Cash!J56))," ",Cash!J56)</f>
        <v xml:space="preserve"> </v>
      </c>
      <c r="B56" s="13" t="str">
        <f>IF(OR(ISBLANK(Cash!I56))," ",Cash!I56)</f>
        <v xml:space="preserve"> </v>
      </c>
      <c r="C56" s="13" t="str">
        <f>IF(TRIM(Cash!K56) = "",$G$1,Cash!K56)</f>
        <v>99999-999</v>
      </c>
      <c r="D56" s="13" t="str">
        <f>IF(OR(ISBLANK(Cash!L56))," ",Cash!L56)</f>
        <v xml:space="preserve"> </v>
      </c>
      <c r="E56" s="13" t="str">
        <f>IF(OR(ISBLANK(Cash!M56))," ",Cash!M56)</f>
        <v xml:space="preserve"> </v>
      </c>
      <c r="F56" t="str">
        <f t="shared" si="2"/>
        <v xml:space="preserve"> </v>
      </c>
      <c r="G56" t="str">
        <f t="shared" si="3"/>
        <v xml:space="preserve"> </v>
      </c>
      <c r="H56" s="12" t="str">
        <f t="shared" si="5"/>
        <v xml:space="preserve"> </v>
      </c>
      <c r="I56" s="12">
        <f>Cash!H56</f>
        <v>0</v>
      </c>
      <c r="J56" s="12">
        <f>IF(Cash!G56=0,0,Cash!G56)</f>
        <v>0</v>
      </c>
      <c r="K56" s="12">
        <f t="shared" si="4"/>
        <v>0</v>
      </c>
      <c r="L56" s="14" t="str">
        <f xml:space="preserve"> CONCATENATE("Cash Spent by ",$C$2," ",TEXT($C$3,"dd/mm/yyyy")," ", Cash!D56)</f>
        <v xml:space="preserve">Cash Spent by CAMHS Phoenix School  </v>
      </c>
    </row>
    <row r="57" spans="1:12" x14ac:dyDescent="0.25">
      <c r="A57" s="13" t="str">
        <f>IF(OR(ISBLANK(Cash!J57))," ",Cash!J57)</f>
        <v xml:space="preserve"> </v>
      </c>
      <c r="B57" s="13" t="str">
        <f>IF(OR(ISBLANK(Cash!I57))," ",Cash!I57)</f>
        <v xml:space="preserve"> </v>
      </c>
      <c r="C57" s="13" t="str">
        <f>IF(TRIM(Cash!K57) = "",$G$1,Cash!K57)</f>
        <v>99999-999</v>
      </c>
      <c r="D57" s="13" t="str">
        <f>IF(OR(ISBLANK(Cash!L57))," ",Cash!L57)</f>
        <v xml:space="preserve"> </v>
      </c>
      <c r="E57" s="13" t="str">
        <f>IF(OR(ISBLANK(Cash!M57))," ",Cash!M57)</f>
        <v xml:space="preserve"> </v>
      </c>
      <c r="F57" t="str">
        <f t="shared" si="2"/>
        <v xml:space="preserve"> </v>
      </c>
      <c r="G57" t="str">
        <f t="shared" si="3"/>
        <v xml:space="preserve"> </v>
      </c>
      <c r="H57" s="12" t="str">
        <f t="shared" si="5"/>
        <v xml:space="preserve"> </v>
      </c>
      <c r="I57" s="12">
        <f>Cash!H57</f>
        <v>0</v>
      </c>
      <c r="J57" s="12">
        <f>IF(Cash!G57=0,0,Cash!G57)</f>
        <v>0</v>
      </c>
      <c r="K57" s="12">
        <f t="shared" si="4"/>
        <v>0</v>
      </c>
      <c r="L57" s="14" t="str">
        <f xml:space="preserve"> CONCATENATE("Cash Spent by ",$C$2," ",TEXT($C$3,"dd/mm/yyyy")," ", Cash!D57)</f>
        <v xml:space="preserve">Cash Spent by CAMHS Phoenix School  </v>
      </c>
    </row>
    <row r="58" spans="1:12" x14ac:dyDescent="0.25">
      <c r="A58" s="13" t="str">
        <f>IF(OR(ISBLANK(Cash!J58))," ",Cash!J58)</f>
        <v xml:space="preserve"> </v>
      </c>
      <c r="B58" s="13" t="str">
        <f>IF(OR(ISBLANK(Cash!I58))," ",Cash!I58)</f>
        <v xml:space="preserve"> </v>
      </c>
      <c r="C58" s="13" t="str">
        <f>IF(TRIM(Cash!K58) = "",$G$1,Cash!K58)</f>
        <v>99999-999</v>
      </c>
      <c r="D58" s="13" t="str">
        <f>IF(OR(ISBLANK(Cash!L58))," ",Cash!L58)</f>
        <v xml:space="preserve"> </v>
      </c>
      <c r="E58" s="13" t="str">
        <f>IF(OR(ISBLANK(Cash!M58))," ",Cash!M58)</f>
        <v xml:space="preserve"> </v>
      </c>
      <c r="F58" t="str">
        <f t="shared" si="2"/>
        <v xml:space="preserve"> </v>
      </c>
      <c r="G58" t="str">
        <f t="shared" si="3"/>
        <v xml:space="preserve"> </v>
      </c>
      <c r="H58" s="12" t="str">
        <f t="shared" si="5"/>
        <v xml:space="preserve"> </v>
      </c>
      <c r="I58" s="12">
        <f>Cash!H58</f>
        <v>0</v>
      </c>
      <c r="J58" s="12">
        <f>IF(Cash!G58=0,0,Cash!G58)</f>
        <v>0</v>
      </c>
      <c r="K58" s="12">
        <f t="shared" si="4"/>
        <v>0</v>
      </c>
      <c r="L58" s="14" t="str">
        <f xml:space="preserve"> CONCATENATE("Cash Spent by ",$C$2," ",TEXT($C$3,"dd/mm/yyyy")," ", Cash!D58)</f>
        <v xml:space="preserve">Cash Spent by CAMHS Phoenix School  </v>
      </c>
    </row>
    <row r="59" spans="1:12" x14ac:dyDescent="0.25">
      <c r="A59" s="13" t="str">
        <f>IF(OR(ISBLANK(Cash!J59))," ",Cash!J59)</f>
        <v xml:space="preserve"> </v>
      </c>
      <c r="B59" s="13" t="str">
        <f>IF(OR(ISBLANK(Cash!I59))," ",Cash!I59)</f>
        <v xml:space="preserve"> </v>
      </c>
      <c r="C59" s="13" t="str">
        <f>IF(TRIM(Cash!K59) = "",$G$1,Cash!K59)</f>
        <v>99999-999</v>
      </c>
      <c r="D59" s="13" t="str">
        <f>IF(OR(ISBLANK(Cash!L59))," ",Cash!L59)</f>
        <v xml:space="preserve"> </v>
      </c>
      <c r="E59" s="13" t="str">
        <f>IF(OR(ISBLANK(Cash!M59))," ",Cash!M59)</f>
        <v xml:space="preserve"> </v>
      </c>
      <c r="F59" t="str">
        <f t="shared" si="2"/>
        <v xml:space="preserve"> </v>
      </c>
      <c r="G59" t="str">
        <f t="shared" si="3"/>
        <v xml:space="preserve"> </v>
      </c>
      <c r="H59" s="12" t="str">
        <f t="shared" si="5"/>
        <v xml:space="preserve"> </v>
      </c>
      <c r="I59" s="12">
        <f>Cash!H59</f>
        <v>0</v>
      </c>
      <c r="J59" s="12">
        <f>IF(Cash!G59=0,0,Cash!G59)</f>
        <v>0</v>
      </c>
      <c r="K59" s="12">
        <f t="shared" si="4"/>
        <v>0</v>
      </c>
      <c r="L59" s="14" t="str">
        <f xml:space="preserve"> CONCATENATE("Cash Spent by ",$C$2," ",TEXT($C$3,"dd/mm/yyyy")," ", Cash!D59)</f>
        <v xml:space="preserve">Cash Spent by CAMHS Phoenix School  </v>
      </c>
    </row>
    <row r="60" spans="1:12" x14ac:dyDescent="0.25">
      <c r="A60" s="13" t="str">
        <f>IF(OR(ISBLANK(Cash!J60))," ",Cash!J60)</f>
        <v xml:space="preserve"> </v>
      </c>
      <c r="B60" s="13" t="str">
        <f>IF(OR(ISBLANK(Cash!I60))," ",Cash!I60)</f>
        <v xml:space="preserve"> </v>
      </c>
      <c r="C60" s="13" t="str">
        <f>IF(TRIM(Cash!K60) = "",$G$1,Cash!K60)</f>
        <v>99999-999</v>
      </c>
      <c r="D60" s="13" t="str">
        <f>IF(OR(ISBLANK(Cash!L60))," ",Cash!L60)</f>
        <v xml:space="preserve"> </v>
      </c>
      <c r="E60" s="13" t="str">
        <f>IF(OR(ISBLANK(Cash!M60))," ",Cash!M60)</f>
        <v xml:space="preserve"> </v>
      </c>
      <c r="F60" t="str">
        <f t="shared" si="2"/>
        <v xml:space="preserve"> </v>
      </c>
      <c r="G60" t="str">
        <f t="shared" si="3"/>
        <v xml:space="preserve"> </v>
      </c>
      <c r="H60" s="12" t="str">
        <f t="shared" si="5"/>
        <v xml:space="preserve"> </v>
      </c>
      <c r="I60" s="12">
        <f>Cash!H60</f>
        <v>0</v>
      </c>
      <c r="J60" s="12">
        <f>IF(Cash!G60=0,0,Cash!G60)</f>
        <v>0</v>
      </c>
      <c r="K60" s="12">
        <f t="shared" si="4"/>
        <v>0</v>
      </c>
      <c r="L60" s="14" t="str">
        <f xml:space="preserve"> CONCATENATE("Cash Spent by ",$C$2," ",TEXT($C$3,"dd/mm/yyyy")," ", Cash!D60)</f>
        <v xml:space="preserve">Cash Spent by CAMHS Phoenix School  </v>
      </c>
    </row>
    <row r="61" spans="1:12" x14ac:dyDescent="0.25">
      <c r="A61" s="13" t="str">
        <f>IF(OR(ISBLANK(Cash!J61))," ",Cash!J61)</f>
        <v xml:space="preserve"> </v>
      </c>
      <c r="B61" s="13" t="str">
        <f>IF(OR(ISBLANK(Cash!I61))," ",Cash!I61)</f>
        <v xml:space="preserve"> </v>
      </c>
      <c r="C61" s="13" t="str">
        <f>IF(TRIM(Cash!K61) = "",$G$1,Cash!K61)</f>
        <v>99999-999</v>
      </c>
      <c r="D61" s="13" t="str">
        <f>IF(OR(ISBLANK(Cash!L61))," ",Cash!L61)</f>
        <v xml:space="preserve"> </v>
      </c>
      <c r="E61" s="13" t="str">
        <f>IF(OR(ISBLANK(Cash!M61))," ",Cash!M61)</f>
        <v xml:space="preserve"> </v>
      </c>
      <c r="F61" t="str">
        <f t="shared" si="2"/>
        <v xml:space="preserve"> </v>
      </c>
      <c r="G61" t="str">
        <f t="shared" si="3"/>
        <v xml:space="preserve"> </v>
      </c>
      <c r="H61" s="12" t="str">
        <f t="shared" si="5"/>
        <v xml:space="preserve"> </v>
      </c>
      <c r="I61" s="12">
        <f>Cash!H61</f>
        <v>0</v>
      </c>
      <c r="J61" s="12">
        <f>IF(Cash!G61=0,0,Cash!G61)</f>
        <v>0</v>
      </c>
      <c r="K61" s="12">
        <f t="shared" si="4"/>
        <v>0</v>
      </c>
      <c r="L61" s="14" t="str">
        <f xml:space="preserve"> CONCATENATE("Cash Spent by ",$C$2," ",TEXT($C$3,"dd/mm/yyyy")," ", Cash!D61)</f>
        <v xml:space="preserve">Cash Spent by CAMHS Phoenix School  </v>
      </c>
    </row>
    <row r="62" spans="1:12" x14ac:dyDescent="0.25">
      <c r="A62" s="13" t="str">
        <f>IF(OR(ISBLANK(Cash!J62))," ",Cash!J62)</f>
        <v xml:space="preserve"> </v>
      </c>
      <c r="B62" s="13" t="str">
        <f>IF(OR(ISBLANK(Cash!I62))," ",Cash!I62)</f>
        <v xml:space="preserve"> </v>
      </c>
      <c r="C62" s="13" t="str">
        <f>IF(TRIM(Cash!K62) = "",$G$1,Cash!K62)</f>
        <v>99999-999</v>
      </c>
      <c r="D62" s="13" t="str">
        <f>IF(OR(ISBLANK(Cash!L62))," ",Cash!L62)</f>
        <v xml:space="preserve"> </v>
      </c>
      <c r="E62" s="13" t="str">
        <f>IF(OR(ISBLANK(Cash!M62))," ",Cash!M62)</f>
        <v xml:space="preserve"> </v>
      </c>
      <c r="F62" t="str">
        <f t="shared" si="2"/>
        <v xml:space="preserve"> </v>
      </c>
      <c r="G62" t="str">
        <f t="shared" si="3"/>
        <v xml:space="preserve"> </v>
      </c>
      <c r="H62" s="12" t="str">
        <f t="shared" si="5"/>
        <v xml:space="preserve"> </v>
      </c>
      <c r="I62" s="12">
        <f>Cash!H62</f>
        <v>0</v>
      </c>
      <c r="J62" s="12">
        <f>IF(Cash!G62=0,0,Cash!G62)</f>
        <v>0</v>
      </c>
      <c r="K62" s="12">
        <f t="shared" si="4"/>
        <v>0</v>
      </c>
      <c r="L62" s="14" t="str">
        <f xml:space="preserve"> CONCATENATE("Cash Spent by ",$C$2," ",TEXT($C$3,"dd/mm/yyyy")," ", Cash!D62)</f>
        <v xml:space="preserve">Cash Spent by CAMHS Phoenix School  </v>
      </c>
    </row>
    <row r="63" spans="1:12" x14ac:dyDescent="0.25">
      <c r="A63" s="13" t="str">
        <f>IF(OR(ISBLANK(Cash!J63))," ",Cash!J63)</f>
        <v xml:space="preserve"> </v>
      </c>
      <c r="B63" s="13" t="str">
        <f>IF(OR(ISBLANK(Cash!I63))," ",Cash!I63)</f>
        <v xml:space="preserve"> </v>
      </c>
      <c r="C63" s="13" t="str">
        <f>IF(TRIM(Cash!K63) = "",$G$1,Cash!K63)</f>
        <v>99999-999</v>
      </c>
      <c r="D63" s="13" t="str">
        <f>IF(OR(ISBLANK(Cash!L63))," ",Cash!L63)</f>
        <v xml:space="preserve"> </v>
      </c>
      <c r="E63" s="13" t="str">
        <f>IF(OR(ISBLANK(Cash!M63))," ",Cash!M63)</f>
        <v xml:space="preserve"> </v>
      </c>
      <c r="F63" t="str">
        <f t="shared" si="2"/>
        <v xml:space="preserve"> </v>
      </c>
      <c r="G63" t="str">
        <f t="shared" si="3"/>
        <v xml:space="preserve"> </v>
      </c>
      <c r="H63" s="12" t="str">
        <f t="shared" si="5"/>
        <v xml:space="preserve"> </v>
      </c>
      <c r="I63" s="12">
        <f>Cash!H63</f>
        <v>0</v>
      </c>
      <c r="J63" s="12">
        <f>IF(Cash!G63=0,0,Cash!G63)</f>
        <v>0</v>
      </c>
      <c r="K63" s="12">
        <f t="shared" si="4"/>
        <v>0</v>
      </c>
      <c r="L63" s="14" t="str">
        <f xml:space="preserve"> CONCATENATE("Cash Spent by ",$C$2," ",TEXT($C$3,"dd/mm/yyyy")," ", Cash!D63)</f>
        <v xml:space="preserve">Cash Spent by CAMHS Phoenix School  </v>
      </c>
    </row>
    <row r="64" spans="1:12" x14ac:dyDescent="0.25">
      <c r="A64" s="13" t="str">
        <f>IF(OR(ISBLANK(Cash!J64))," ",Cash!J64)</f>
        <v xml:space="preserve"> </v>
      </c>
      <c r="B64" s="13" t="str">
        <f>IF(OR(ISBLANK(Cash!I64))," ",Cash!I64)</f>
        <v xml:space="preserve"> </v>
      </c>
      <c r="C64" s="13" t="str">
        <f>IF(TRIM(Cash!K64) = "",$G$1,Cash!K64)</f>
        <v>99999-999</v>
      </c>
      <c r="D64" s="13" t="str">
        <f>IF(OR(ISBLANK(Cash!L64))," ",Cash!L64)</f>
        <v xml:space="preserve"> </v>
      </c>
      <c r="E64" s="13" t="str">
        <f>IF(OR(ISBLANK(Cash!M64))," ",Cash!M64)</f>
        <v xml:space="preserve"> </v>
      </c>
      <c r="F64" t="str">
        <f t="shared" si="2"/>
        <v xml:space="preserve"> </v>
      </c>
      <c r="G64" t="str">
        <f t="shared" si="3"/>
        <v xml:space="preserve"> </v>
      </c>
      <c r="H64" s="12" t="str">
        <f t="shared" si="5"/>
        <v xml:space="preserve"> </v>
      </c>
      <c r="I64" s="12">
        <f>Cash!H64</f>
        <v>0</v>
      </c>
      <c r="J64" s="12">
        <f>IF(Cash!G64=0,0,Cash!G64)</f>
        <v>0</v>
      </c>
      <c r="K64" s="12">
        <f t="shared" si="4"/>
        <v>0</v>
      </c>
      <c r="L64" s="14" t="str">
        <f xml:space="preserve"> CONCATENATE("Cash Spent by ",$C$2," ",TEXT($C$3,"dd/mm/yyyy")," ", Cash!D64)</f>
        <v xml:space="preserve">Cash Spent by CAMHS Phoenix School  </v>
      </c>
    </row>
    <row r="65" spans="1:12" x14ac:dyDescent="0.25">
      <c r="A65" s="13" t="str">
        <f>IF(OR(ISBLANK(Cash!J65))," ",Cash!J65)</f>
        <v xml:space="preserve"> </v>
      </c>
      <c r="B65" s="13" t="str">
        <f>IF(OR(ISBLANK(Cash!I65))," ",Cash!I65)</f>
        <v xml:space="preserve"> </v>
      </c>
      <c r="C65" s="13" t="str">
        <f>IF(TRIM(Cash!K65) = "",$G$1,Cash!K65)</f>
        <v>99999-999</v>
      </c>
      <c r="D65" s="13" t="str">
        <f>IF(OR(ISBLANK(Cash!L65))," ",Cash!L65)</f>
        <v xml:space="preserve"> </v>
      </c>
      <c r="E65" s="13" t="str">
        <f>IF(OR(ISBLANK(Cash!M65))," ",Cash!M65)</f>
        <v xml:space="preserve"> </v>
      </c>
      <c r="F65" t="str">
        <f t="shared" si="2"/>
        <v xml:space="preserve"> </v>
      </c>
      <c r="G65" t="str">
        <f t="shared" si="3"/>
        <v xml:space="preserve"> </v>
      </c>
      <c r="H65" s="12" t="str">
        <f t="shared" si="5"/>
        <v xml:space="preserve"> </v>
      </c>
      <c r="I65" s="12">
        <f>Cash!H65</f>
        <v>0</v>
      </c>
      <c r="J65" s="12">
        <f>IF(Cash!G65=0,0,Cash!G65)</f>
        <v>0</v>
      </c>
      <c r="K65" s="12">
        <f t="shared" si="4"/>
        <v>0</v>
      </c>
      <c r="L65" s="14" t="str">
        <f xml:space="preserve"> CONCATENATE("Cash Spent by ",$C$2," ",TEXT($C$3,"dd/mm/yyyy")," ", Cash!D65)</f>
        <v xml:space="preserve">Cash Spent by CAMHS Phoenix School  </v>
      </c>
    </row>
    <row r="66" spans="1:12" x14ac:dyDescent="0.25">
      <c r="A66" s="13" t="str">
        <f>IF(OR(ISBLANK(Cash!J66))," ",Cash!J66)</f>
        <v xml:space="preserve"> </v>
      </c>
      <c r="B66" s="13" t="str">
        <f>IF(OR(ISBLANK(Cash!I66))," ",Cash!I66)</f>
        <v xml:space="preserve"> </v>
      </c>
      <c r="C66" s="13" t="str">
        <f>IF(TRIM(Cash!K66) = "",$G$1,Cash!K66)</f>
        <v>99999-999</v>
      </c>
      <c r="D66" s="13" t="str">
        <f>IF(OR(ISBLANK(Cash!L66))," ",Cash!L66)</f>
        <v xml:space="preserve"> </v>
      </c>
      <c r="E66" s="13" t="str">
        <f>IF(OR(ISBLANK(Cash!M66))," ",Cash!M66)</f>
        <v xml:space="preserve"> </v>
      </c>
      <c r="F66" t="str">
        <f t="shared" si="2"/>
        <v xml:space="preserve"> </v>
      </c>
      <c r="G66" t="str">
        <f t="shared" si="3"/>
        <v xml:space="preserve"> </v>
      </c>
      <c r="H66" s="12" t="str">
        <f t="shared" si="5"/>
        <v xml:space="preserve"> </v>
      </c>
      <c r="I66" s="12">
        <f>Cash!H66</f>
        <v>0</v>
      </c>
      <c r="J66" s="12">
        <f>IF(Cash!G66=0,0,Cash!G66)</f>
        <v>0</v>
      </c>
      <c r="K66" s="12">
        <f t="shared" si="4"/>
        <v>0</v>
      </c>
      <c r="L66" s="14" t="str">
        <f xml:space="preserve"> CONCATENATE("Cash Spent by ",$C$2," ",TEXT($C$3,"dd/mm/yyyy")," ", Cash!D66)</f>
        <v xml:space="preserve">Cash Spent by CAMHS Phoenix School  </v>
      </c>
    </row>
    <row r="67" spans="1:12" x14ac:dyDescent="0.25">
      <c r="A67" s="13" t="str">
        <f>IF(OR(ISBLANK(Cash!J67))," ",Cash!J67)</f>
        <v xml:space="preserve"> </v>
      </c>
      <c r="B67" s="13" t="str">
        <f>IF(OR(ISBLANK(Cash!I67))," ",Cash!I67)</f>
        <v xml:space="preserve"> </v>
      </c>
      <c r="C67" s="13" t="str">
        <f>IF(TRIM(Cash!K67) = "",$G$1,Cash!K67)</f>
        <v>99999-999</v>
      </c>
      <c r="D67" s="13" t="str">
        <f>IF(OR(ISBLANK(Cash!L67))," ",Cash!L67)</f>
        <v xml:space="preserve"> </v>
      </c>
      <c r="E67" s="13" t="str">
        <f>IF(OR(ISBLANK(Cash!M67))," ",Cash!M67)</f>
        <v xml:space="preserve"> </v>
      </c>
      <c r="F67" t="str">
        <f t="shared" si="2"/>
        <v xml:space="preserve"> </v>
      </c>
      <c r="G67" t="str">
        <f t="shared" si="3"/>
        <v xml:space="preserve"> </v>
      </c>
      <c r="H67" s="12" t="str">
        <f t="shared" si="5"/>
        <v xml:space="preserve"> </v>
      </c>
      <c r="I67" s="12">
        <f>Cash!H67</f>
        <v>0</v>
      </c>
      <c r="J67" s="12">
        <f>IF(Cash!G67=0,0,Cash!G67)</f>
        <v>0</v>
      </c>
      <c r="K67" s="12">
        <f t="shared" si="4"/>
        <v>0</v>
      </c>
      <c r="L67" s="14" t="str">
        <f xml:space="preserve"> CONCATENATE("Cash Spent by ",$C$2," ",TEXT($C$3,"dd/mm/yyyy")," ", Cash!D67)</f>
        <v xml:space="preserve">Cash Spent by CAMHS Phoenix School  </v>
      </c>
    </row>
    <row r="68" spans="1:12" x14ac:dyDescent="0.25">
      <c r="A68" s="13" t="str">
        <f>IF(OR(ISBLANK(Cash!J68))," ",Cash!J68)</f>
        <v xml:space="preserve"> </v>
      </c>
      <c r="B68" s="13" t="str">
        <f>IF(OR(ISBLANK(Cash!I68))," ",Cash!I68)</f>
        <v xml:space="preserve"> </v>
      </c>
      <c r="C68" s="13" t="str">
        <f>IF(TRIM(Cash!K68) = "",$G$1,Cash!K68)</f>
        <v>99999-999</v>
      </c>
      <c r="D68" s="13" t="str">
        <f>IF(OR(ISBLANK(Cash!L68))," ",Cash!L68)</f>
        <v xml:space="preserve"> </v>
      </c>
      <c r="E68" s="13" t="str">
        <f>IF(OR(ISBLANK(Cash!M68))," ",Cash!M68)</f>
        <v xml:space="preserve"> </v>
      </c>
      <c r="F68" t="str">
        <f t="shared" si="2"/>
        <v xml:space="preserve"> </v>
      </c>
      <c r="G68" t="str">
        <f t="shared" si="3"/>
        <v xml:space="preserve"> </v>
      </c>
      <c r="H68" s="12" t="str">
        <f t="shared" si="5"/>
        <v xml:space="preserve"> </v>
      </c>
      <c r="I68" s="12">
        <f>Cash!H68</f>
        <v>0</v>
      </c>
      <c r="J68" s="12">
        <f>IF(Cash!G68=0,0,Cash!G68)</f>
        <v>0</v>
      </c>
      <c r="K68" s="12">
        <f t="shared" si="4"/>
        <v>0</v>
      </c>
      <c r="L68" s="14" t="str">
        <f xml:space="preserve"> CONCATENATE("Cash Spent by ",$C$2," ",TEXT($C$3,"dd/mm/yyyy")," ", Cash!D68)</f>
        <v xml:space="preserve">Cash Spent by CAMHS Phoenix School  </v>
      </c>
    </row>
    <row r="69" spans="1:12" x14ac:dyDescent="0.25">
      <c r="A69" s="13" t="str">
        <f>IF(OR(ISBLANK(Cash!J69))," ",Cash!J69)</f>
        <v xml:space="preserve"> </v>
      </c>
      <c r="B69" s="13" t="str">
        <f>IF(OR(ISBLANK(Cash!I69))," ",Cash!I69)</f>
        <v xml:space="preserve"> </v>
      </c>
      <c r="C69" s="13" t="str">
        <f>IF(TRIM(Cash!K69) = "",$G$1,Cash!K69)</f>
        <v>99999-999</v>
      </c>
      <c r="D69" s="13" t="str">
        <f>IF(OR(ISBLANK(Cash!L69))," ",Cash!L69)</f>
        <v xml:space="preserve"> </v>
      </c>
      <c r="E69" s="13" t="str">
        <f>IF(OR(ISBLANK(Cash!M69))," ",Cash!M69)</f>
        <v xml:space="preserve"> </v>
      </c>
      <c r="F69" t="str">
        <f t="shared" si="2"/>
        <v xml:space="preserve"> </v>
      </c>
      <c r="G69" t="str">
        <f t="shared" si="3"/>
        <v xml:space="preserve"> </v>
      </c>
      <c r="H69" s="12" t="str">
        <f t="shared" si="5"/>
        <v xml:space="preserve"> </v>
      </c>
      <c r="I69" s="12">
        <f>Cash!H69</f>
        <v>0</v>
      </c>
      <c r="J69" s="12">
        <f>IF(Cash!G69=0,0,Cash!G69)</f>
        <v>0</v>
      </c>
      <c r="K69" s="12">
        <f t="shared" si="4"/>
        <v>0</v>
      </c>
      <c r="L69" s="14" t="str">
        <f xml:space="preserve"> CONCATENATE("Cash Spent by ",$C$2," ",TEXT($C$3,"dd/mm/yyyy")," ", Cash!D69)</f>
        <v xml:space="preserve">Cash Spent by CAMHS Phoenix School  </v>
      </c>
    </row>
    <row r="70" spans="1:12" x14ac:dyDescent="0.25">
      <c r="A70" s="13" t="str">
        <f>IF(OR(ISBLANK(Cash!J70))," ",Cash!J70)</f>
        <v xml:space="preserve"> </v>
      </c>
      <c r="B70" s="13" t="str">
        <f>IF(OR(ISBLANK(Cash!I70))," ",Cash!I70)</f>
        <v xml:space="preserve"> </v>
      </c>
      <c r="C70" s="13" t="str">
        <f>IF(TRIM(Cash!K70) = "",$G$1,Cash!K70)</f>
        <v>99999-999</v>
      </c>
      <c r="D70" s="13" t="str">
        <f>IF(OR(ISBLANK(Cash!L70))," ",Cash!L70)</f>
        <v xml:space="preserve"> </v>
      </c>
      <c r="E70" s="13" t="str">
        <f>IF(OR(ISBLANK(Cash!M70))," ",Cash!M70)</f>
        <v xml:space="preserve"> </v>
      </c>
      <c r="F70" t="str">
        <f t="shared" si="2"/>
        <v xml:space="preserve"> </v>
      </c>
      <c r="G70" t="str">
        <f t="shared" si="3"/>
        <v xml:space="preserve"> </v>
      </c>
      <c r="H70" s="12" t="str">
        <f t="shared" ref="H70:H101" si="6">IF(J70=0," ",ROUND(K70,2))</f>
        <v xml:space="preserve"> </v>
      </c>
      <c r="I70" s="12">
        <f>Cash!H70</f>
        <v>0</v>
      </c>
      <c r="J70" s="12">
        <f>IF(Cash!G70=0,0,Cash!G70)</f>
        <v>0</v>
      </c>
      <c r="K70" s="12">
        <f t="shared" si="4"/>
        <v>0</v>
      </c>
      <c r="L70" s="14" t="str">
        <f xml:space="preserve"> CONCATENATE("Cash Spent by ",$C$2," ",TEXT($C$3,"dd/mm/yyyy")," ", Cash!D70)</f>
        <v xml:space="preserve">Cash Spent by CAMHS Phoenix School  </v>
      </c>
    </row>
    <row r="71" spans="1:12" x14ac:dyDescent="0.25">
      <c r="A71" s="13" t="str">
        <f>IF(OR(ISBLANK(Cash!J71))," ",Cash!J71)</f>
        <v xml:space="preserve"> </v>
      </c>
      <c r="B71" s="13" t="str">
        <f>IF(OR(ISBLANK(Cash!I71))," ",Cash!I71)</f>
        <v xml:space="preserve"> </v>
      </c>
      <c r="C71" s="13" t="str">
        <f>IF(TRIM(Cash!K71) = "",$G$1,Cash!K71)</f>
        <v>99999-999</v>
      </c>
      <c r="D71" s="13" t="str">
        <f>IF(OR(ISBLANK(Cash!L71))," ",Cash!L71)</f>
        <v xml:space="preserve"> </v>
      </c>
      <c r="E71" s="13" t="str">
        <f>IF(OR(ISBLANK(Cash!M71))," ",Cash!M71)</f>
        <v xml:space="preserve"> </v>
      </c>
      <c r="F71" t="str">
        <f t="shared" ref="F71:F105" si="7">IF(J71=0," ",IF(J71=I71/6,"P1",IF(J71=I71/21,"P4"," ")))</f>
        <v xml:space="preserve"> </v>
      </c>
      <c r="G71" t="str">
        <f t="shared" ref="G71:G105" si="8">IF(F71="P1","TX",IF(F71="P4","TX"," "))</f>
        <v xml:space="preserve"> </v>
      </c>
      <c r="H71" s="12" t="str">
        <f t="shared" si="6"/>
        <v xml:space="preserve"> </v>
      </c>
      <c r="I71" s="12">
        <f>Cash!H71</f>
        <v>0</v>
      </c>
      <c r="J71" s="12">
        <f>IF(Cash!G71=0,0,Cash!G71)</f>
        <v>0</v>
      </c>
      <c r="K71" s="12">
        <f t="shared" ref="K71:K105" si="9">I71-J71</f>
        <v>0</v>
      </c>
      <c r="L71" s="14" t="str">
        <f xml:space="preserve"> CONCATENATE("Cash Spent by ",$C$2," ",TEXT($C$3,"dd/mm/yyyy")," ", Cash!D71)</f>
        <v xml:space="preserve">Cash Spent by CAMHS Phoenix School  </v>
      </c>
    </row>
    <row r="72" spans="1:12" x14ac:dyDescent="0.25">
      <c r="A72" s="13" t="str">
        <f>IF(OR(ISBLANK(Cash!J72))," ",Cash!J72)</f>
        <v xml:space="preserve"> </v>
      </c>
      <c r="B72" s="13" t="str">
        <f>IF(OR(ISBLANK(Cash!I72))," ",Cash!I72)</f>
        <v xml:space="preserve"> </v>
      </c>
      <c r="C72" s="13" t="str">
        <f>IF(TRIM(Cash!K72) = "",$G$1,Cash!K72)</f>
        <v>99999-999</v>
      </c>
      <c r="D72" s="13" t="str">
        <f>IF(OR(ISBLANK(Cash!L72))," ",Cash!L72)</f>
        <v xml:space="preserve"> </v>
      </c>
      <c r="E72" s="13" t="str">
        <f>IF(OR(ISBLANK(Cash!M72))," ",Cash!M72)</f>
        <v xml:space="preserve"> </v>
      </c>
      <c r="F72" t="str">
        <f t="shared" si="7"/>
        <v xml:space="preserve"> </v>
      </c>
      <c r="G72" t="str">
        <f t="shared" si="8"/>
        <v xml:space="preserve"> </v>
      </c>
      <c r="H72" s="12" t="str">
        <f t="shared" si="6"/>
        <v xml:space="preserve"> </v>
      </c>
      <c r="I72" s="12">
        <f>Cash!H72</f>
        <v>0</v>
      </c>
      <c r="J72" s="12">
        <f>IF(Cash!G72=0,0,Cash!G72)</f>
        <v>0</v>
      </c>
      <c r="K72" s="12">
        <f t="shared" si="9"/>
        <v>0</v>
      </c>
      <c r="L72" s="14" t="str">
        <f xml:space="preserve"> CONCATENATE("Cash Spent by ",$C$2," ",TEXT($C$3,"dd/mm/yyyy")," ", Cash!D72)</f>
        <v xml:space="preserve">Cash Spent by CAMHS Phoenix School  </v>
      </c>
    </row>
    <row r="73" spans="1:12" x14ac:dyDescent="0.25">
      <c r="A73" s="13" t="str">
        <f>IF(OR(ISBLANK(Cash!J73))," ",Cash!J73)</f>
        <v xml:space="preserve"> </v>
      </c>
      <c r="B73" s="13" t="str">
        <f>IF(OR(ISBLANK(Cash!I73))," ",Cash!I73)</f>
        <v xml:space="preserve"> </v>
      </c>
      <c r="C73" s="13" t="str">
        <f>IF(TRIM(Cash!K73) = "",$G$1,Cash!K73)</f>
        <v>99999-999</v>
      </c>
      <c r="D73" s="13" t="str">
        <f>IF(OR(ISBLANK(Cash!L73))," ",Cash!L73)</f>
        <v xml:space="preserve"> </v>
      </c>
      <c r="E73" s="13" t="str">
        <f>IF(OR(ISBLANK(Cash!M73))," ",Cash!M73)</f>
        <v xml:space="preserve"> </v>
      </c>
      <c r="F73" t="str">
        <f t="shared" si="7"/>
        <v xml:space="preserve"> </v>
      </c>
      <c r="G73" t="str">
        <f t="shared" si="8"/>
        <v xml:space="preserve"> </v>
      </c>
      <c r="H73" s="12" t="str">
        <f t="shared" si="6"/>
        <v xml:space="preserve"> </v>
      </c>
      <c r="I73" s="12">
        <f>Cash!H73</f>
        <v>0</v>
      </c>
      <c r="J73" s="12">
        <f>IF(Cash!G73=0,0,Cash!G73)</f>
        <v>0</v>
      </c>
      <c r="K73" s="12">
        <f t="shared" si="9"/>
        <v>0</v>
      </c>
      <c r="L73" s="14" t="str">
        <f xml:space="preserve"> CONCATENATE("Cash Spent by ",$C$2," ",TEXT($C$3,"dd/mm/yyyy")," ", Cash!D73)</f>
        <v xml:space="preserve">Cash Spent by CAMHS Phoenix School  </v>
      </c>
    </row>
    <row r="74" spans="1:12" x14ac:dyDescent="0.25">
      <c r="A74" s="13" t="str">
        <f>IF(OR(ISBLANK(Cash!J74))," ",Cash!J74)</f>
        <v xml:space="preserve"> </v>
      </c>
      <c r="B74" s="13" t="str">
        <f>IF(OR(ISBLANK(Cash!I74))," ",Cash!I74)</f>
        <v xml:space="preserve"> </v>
      </c>
      <c r="C74" s="13" t="str">
        <f>IF(TRIM(Cash!K74) = "",$G$1,Cash!K74)</f>
        <v>99999-999</v>
      </c>
      <c r="D74" s="13" t="str">
        <f>IF(OR(ISBLANK(Cash!L74))," ",Cash!L74)</f>
        <v xml:space="preserve"> </v>
      </c>
      <c r="E74" s="13" t="str">
        <f>IF(OR(ISBLANK(Cash!M74))," ",Cash!M74)</f>
        <v xml:space="preserve"> </v>
      </c>
      <c r="F74" t="str">
        <f t="shared" si="7"/>
        <v xml:space="preserve"> </v>
      </c>
      <c r="G74" t="str">
        <f t="shared" si="8"/>
        <v xml:space="preserve"> </v>
      </c>
      <c r="H74" s="12" t="str">
        <f t="shared" si="6"/>
        <v xml:space="preserve"> </v>
      </c>
      <c r="I74" s="12">
        <f>Cash!H74</f>
        <v>0</v>
      </c>
      <c r="J74" s="12">
        <f>IF(Cash!G74=0,0,Cash!G74)</f>
        <v>0</v>
      </c>
      <c r="K74" s="12">
        <f t="shared" si="9"/>
        <v>0</v>
      </c>
      <c r="L74" s="14" t="str">
        <f xml:space="preserve"> CONCATENATE("Cash Spent by ",$C$2," ",TEXT($C$3,"dd/mm/yyyy")," ", Cash!D74)</f>
        <v xml:space="preserve">Cash Spent by CAMHS Phoenix School  </v>
      </c>
    </row>
    <row r="75" spans="1:12" x14ac:dyDescent="0.25">
      <c r="A75" s="13" t="str">
        <f>IF(OR(ISBLANK(Cash!J75))," ",Cash!J75)</f>
        <v xml:space="preserve"> </v>
      </c>
      <c r="B75" s="13" t="str">
        <f>IF(OR(ISBLANK(Cash!I75))," ",Cash!I75)</f>
        <v xml:space="preserve"> </v>
      </c>
      <c r="C75" s="13" t="str">
        <f>IF(TRIM(Cash!K75) = "",$G$1,Cash!K75)</f>
        <v>99999-999</v>
      </c>
      <c r="D75" s="13" t="str">
        <f>IF(OR(ISBLANK(Cash!L75))," ",Cash!L75)</f>
        <v xml:space="preserve"> </v>
      </c>
      <c r="E75" s="13" t="str">
        <f>IF(OR(ISBLANK(Cash!M75))," ",Cash!M75)</f>
        <v xml:space="preserve"> </v>
      </c>
      <c r="F75" t="str">
        <f t="shared" si="7"/>
        <v xml:space="preserve"> </v>
      </c>
      <c r="G75" t="str">
        <f t="shared" si="8"/>
        <v xml:space="preserve"> </v>
      </c>
      <c r="H75" s="12" t="str">
        <f t="shared" si="6"/>
        <v xml:space="preserve"> </v>
      </c>
      <c r="I75" s="12">
        <f>Cash!H75</f>
        <v>0</v>
      </c>
      <c r="J75" s="12">
        <f>IF(Cash!G75=0,0,Cash!G75)</f>
        <v>0</v>
      </c>
      <c r="K75" s="12">
        <f t="shared" si="9"/>
        <v>0</v>
      </c>
      <c r="L75" s="14" t="str">
        <f xml:space="preserve"> CONCATENATE("Cash Spent by ",$C$2," ",TEXT($C$3,"dd/mm/yyyy")," ", Cash!D75)</f>
        <v xml:space="preserve">Cash Spent by CAMHS Phoenix School  </v>
      </c>
    </row>
    <row r="76" spans="1:12" x14ac:dyDescent="0.25">
      <c r="A76" s="13" t="str">
        <f>IF(OR(ISBLANK(Cash!J76))," ",Cash!J76)</f>
        <v xml:space="preserve"> </v>
      </c>
      <c r="B76" s="13" t="str">
        <f>IF(OR(ISBLANK(Cash!I76))," ",Cash!I76)</f>
        <v xml:space="preserve"> </v>
      </c>
      <c r="C76" s="13" t="str">
        <f>IF(TRIM(Cash!K76) = "",$G$1,Cash!K76)</f>
        <v>99999-999</v>
      </c>
      <c r="D76" s="13" t="str">
        <f>IF(OR(ISBLANK(Cash!L76))," ",Cash!L76)</f>
        <v xml:space="preserve"> </v>
      </c>
      <c r="E76" s="13" t="str">
        <f>IF(OR(ISBLANK(Cash!M76))," ",Cash!M76)</f>
        <v xml:space="preserve"> </v>
      </c>
      <c r="F76" t="str">
        <f t="shared" si="7"/>
        <v xml:space="preserve"> </v>
      </c>
      <c r="G76" t="str">
        <f t="shared" si="8"/>
        <v xml:space="preserve"> </v>
      </c>
      <c r="H76" s="12" t="str">
        <f t="shared" si="6"/>
        <v xml:space="preserve"> </v>
      </c>
      <c r="I76" s="12">
        <f>Cash!H76</f>
        <v>0</v>
      </c>
      <c r="J76" s="12">
        <f>IF(Cash!G76=0,0,Cash!G76)</f>
        <v>0</v>
      </c>
      <c r="K76" s="12">
        <f t="shared" si="9"/>
        <v>0</v>
      </c>
      <c r="L76" s="14" t="str">
        <f xml:space="preserve"> CONCATENATE("Cash Spent by ",$C$2," ",TEXT($C$3,"dd/mm/yyyy")," ", Cash!D76)</f>
        <v xml:space="preserve">Cash Spent by CAMHS Phoenix School  </v>
      </c>
    </row>
    <row r="77" spans="1:12" x14ac:dyDescent="0.25">
      <c r="A77" s="13" t="str">
        <f>IF(OR(ISBLANK(Cash!J77))," ",Cash!J77)</f>
        <v xml:space="preserve"> </v>
      </c>
      <c r="B77" s="13" t="str">
        <f>IF(OR(ISBLANK(Cash!I77))," ",Cash!I77)</f>
        <v xml:space="preserve"> </v>
      </c>
      <c r="C77" s="13" t="str">
        <f>IF(TRIM(Cash!K77) = "",$G$1,Cash!K77)</f>
        <v>99999-999</v>
      </c>
      <c r="D77" s="13" t="str">
        <f>IF(OR(ISBLANK(Cash!L77))," ",Cash!L77)</f>
        <v xml:space="preserve"> </v>
      </c>
      <c r="E77" s="13" t="str">
        <f>IF(OR(ISBLANK(Cash!M77))," ",Cash!M77)</f>
        <v xml:space="preserve"> </v>
      </c>
      <c r="F77" t="str">
        <f t="shared" si="7"/>
        <v xml:space="preserve"> </v>
      </c>
      <c r="G77" t="str">
        <f t="shared" si="8"/>
        <v xml:space="preserve"> </v>
      </c>
      <c r="H77" s="12" t="str">
        <f t="shared" si="6"/>
        <v xml:space="preserve"> </v>
      </c>
      <c r="I77" s="12">
        <f>Cash!H77</f>
        <v>0</v>
      </c>
      <c r="J77" s="12">
        <f>IF(Cash!G77=0,0,Cash!G77)</f>
        <v>0</v>
      </c>
      <c r="K77" s="12">
        <f t="shared" si="9"/>
        <v>0</v>
      </c>
      <c r="L77" s="14" t="str">
        <f xml:space="preserve"> CONCATENATE("Cash Spent by ",$C$2," ",TEXT($C$3,"dd/mm/yyyy")," ", Cash!D77)</f>
        <v xml:space="preserve">Cash Spent by CAMHS Phoenix School  </v>
      </c>
    </row>
    <row r="78" spans="1:12" x14ac:dyDescent="0.25">
      <c r="A78" s="13" t="str">
        <f>IF(OR(ISBLANK(Cash!J78))," ",Cash!J78)</f>
        <v xml:space="preserve"> </v>
      </c>
      <c r="B78" s="13" t="str">
        <f>IF(OR(ISBLANK(Cash!I78))," ",Cash!I78)</f>
        <v xml:space="preserve"> </v>
      </c>
      <c r="C78" s="13" t="str">
        <f>IF(TRIM(Cash!K78) = "",$G$1,Cash!K78)</f>
        <v>99999-999</v>
      </c>
      <c r="D78" s="13" t="str">
        <f>IF(OR(ISBLANK(Cash!L78))," ",Cash!L78)</f>
        <v xml:space="preserve"> </v>
      </c>
      <c r="E78" s="13" t="str">
        <f>IF(OR(ISBLANK(Cash!M78))," ",Cash!M78)</f>
        <v xml:space="preserve"> </v>
      </c>
      <c r="F78" t="str">
        <f t="shared" si="7"/>
        <v xml:space="preserve"> </v>
      </c>
      <c r="G78" t="str">
        <f t="shared" si="8"/>
        <v xml:space="preserve"> </v>
      </c>
      <c r="H78" s="12" t="str">
        <f t="shared" si="6"/>
        <v xml:space="preserve"> </v>
      </c>
      <c r="I78" s="12">
        <f>Cash!H78</f>
        <v>0</v>
      </c>
      <c r="J78" s="12">
        <f>IF(Cash!G78=0,0,Cash!G78)</f>
        <v>0</v>
      </c>
      <c r="K78" s="12">
        <f t="shared" si="9"/>
        <v>0</v>
      </c>
      <c r="L78" s="14" t="str">
        <f xml:space="preserve"> CONCATENATE("Cash Spent by ",$C$2," ",TEXT($C$3,"dd/mm/yyyy")," ", Cash!D78)</f>
        <v xml:space="preserve">Cash Spent by CAMHS Phoenix School  </v>
      </c>
    </row>
    <row r="79" spans="1:12" x14ac:dyDescent="0.25">
      <c r="A79" s="13" t="str">
        <f>IF(OR(ISBLANK(Cash!J79))," ",Cash!J79)</f>
        <v xml:space="preserve"> </v>
      </c>
      <c r="B79" s="13" t="str">
        <f>IF(OR(ISBLANK(Cash!I79))," ",Cash!I79)</f>
        <v xml:space="preserve"> </v>
      </c>
      <c r="C79" s="13" t="str">
        <f>IF(TRIM(Cash!K79) = "",$G$1,Cash!K79)</f>
        <v>99999-999</v>
      </c>
      <c r="D79" s="13" t="str">
        <f>IF(OR(ISBLANK(Cash!L79))," ",Cash!L79)</f>
        <v xml:space="preserve"> </v>
      </c>
      <c r="E79" s="13" t="str">
        <f>IF(OR(ISBLANK(Cash!M79))," ",Cash!M79)</f>
        <v xml:space="preserve"> </v>
      </c>
      <c r="F79" t="str">
        <f t="shared" si="7"/>
        <v xml:space="preserve"> </v>
      </c>
      <c r="G79" t="str">
        <f t="shared" si="8"/>
        <v xml:space="preserve"> </v>
      </c>
      <c r="H79" s="12" t="str">
        <f t="shared" si="6"/>
        <v xml:space="preserve"> </v>
      </c>
      <c r="I79" s="12">
        <f>Cash!H79</f>
        <v>0</v>
      </c>
      <c r="J79" s="12">
        <f>IF(Cash!G79=0,0,Cash!G79)</f>
        <v>0</v>
      </c>
      <c r="K79" s="12">
        <f t="shared" si="9"/>
        <v>0</v>
      </c>
      <c r="L79" s="14" t="str">
        <f xml:space="preserve"> CONCATENATE("Cash Spent by ",$C$2," ",TEXT($C$3,"dd/mm/yyyy")," ", Cash!D79)</f>
        <v xml:space="preserve">Cash Spent by CAMHS Phoenix School  </v>
      </c>
    </row>
    <row r="80" spans="1:12" x14ac:dyDescent="0.25">
      <c r="A80" s="13" t="str">
        <f>IF(OR(ISBLANK(Cash!J80))," ",Cash!J80)</f>
        <v xml:space="preserve"> </v>
      </c>
      <c r="B80" s="13" t="str">
        <f>IF(OR(ISBLANK(Cash!I80))," ",Cash!I80)</f>
        <v xml:space="preserve"> </v>
      </c>
      <c r="C80" s="13" t="str">
        <f>IF(TRIM(Cash!K80) = "",$G$1,Cash!K80)</f>
        <v>99999-999</v>
      </c>
      <c r="D80" s="13" t="str">
        <f>IF(OR(ISBLANK(Cash!L80))," ",Cash!L80)</f>
        <v xml:space="preserve"> </v>
      </c>
      <c r="E80" s="13" t="str">
        <f>IF(OR(ISBLANK(Cash!M80))," ",Cash!M80)</f>
        <v xml:space="preserve"> </v>
      </c>
      <c r="F80" t="str">
        <f t="shared" si="7"/>
        <v xml:space="preserve"> </v>
      </c>
      <c r="G80" t="str">
        <f t="shared" si="8"/>
        <v xml:space="preserve"> </v>
      </c>
      <c r="H80" s="12" t="str">
        <f t="shared" si="6"/>
        <v xml:space="preserve"> </v>
      </c>
      <c r="I80" s="12">
        <f>Cash!H80</f>
        <v>0</v>
      </c>
      <c r="J80" s="12">
        <f>IF(Cash!G80=0,0,Cash!G80)</f>
        <v>0</v>
      </c>
      <c r="K80" s="12">
        <f t="shared" si="9"/>
        <v>0</v>
      </c>
      <c r="L80" s="14" t="str">
        <f xml:space="preserve"> CONCATENATE("Cash Spent by ",$C$2," ",TEXT($C$3,"dd/mm/yyyy")," ", Cash!D80)</f>
        <v xml:space="preserve">Cash Spent by CAMHS Phoenix School  </v>
      </c>
    </row>
    <row r="81" spans="1:12" x14ac:dyDescent="0.25">
      <c r="A81" s="13" t="str">
        <f>IF(OR(ISBLANK(Cash!J81))," ",Cash!J81)</f>
        <v xml:space="preserve"> </v>
      </c>
      <c r="B81" s="13" t="str">
        <f>IF(OR(ISBLANK(Cash!I81))," ",Cash!I81)</f>
        <v xml:space="preserve"> </v>
      </c>
      <c r="C81" s="13" t="str">
        <f>IF(TRIM(Cash!K81) = "",$G$1,Cash!K81)</f>
        <v>99999-999</v>
      </c>
      <c r="D81" s="13" t="str">
        <f>IF(OR(ISBLANK(Cash!L81))," ",Cash!L81)</f>
        <v xml:space="preserve"> </v>
      </c>
      <c r="E81" s="13" t="str">
        <f>IF(OR(ISBLANK(Cash!M81))," ",Cash!M81)</f>
        <v xml:space="preserve"> </v>
      </c>
      <c r="F81" t="str">
        <f t="shared" si="7"/>
        <v xml:space="preserve"> </v>
      </c>
      <c r="G81" t="str">
        <f t="shared" si="8"/>
        <v xml:space="preserve"> </v>
      </c>
      <c r="H81" s="12" t="str">
        <f t="shared" si="6"/>
        <v xml:space="preserve"> </v>
      </c>
      <c r="I81" s="12">
        <f>Cash!H81</f>
        <v>0</v>
      </c>
      <c r="J81" s="12">
        <f>IF(Cash!G81=0,0,Cash!G81)</f>
        <v>0</v>
      </c>
      <c r="K81" s="12">
        <f t="shared" si="9"/>
        <v>0</v>
      </c>
      <c r="L81" s="14" t="str">
        <f xml:space="preserve"> CONCATENATE("Cash Spent by ",$C$2," ",TEXT($C$3,"dd/mm/yyyy")," ", Cash!D81)</f>
        <v xml:space="preserve">Cash Spent by CAMHS Phoenix School  </v>
      </c>
    </row>
    <row r="82" spans="1:12" x14ac:dyDescent="0.25">
      <c r="A82" s="13" t="str">
        <f>IF(OR(ISBLANK(Cash!J82))," ",Cash!J82)</f>
        <v xml:space="preserve"> </v>
      </c>
      <c r="B82" s="13" t="str">
        <f>IF(OR(ISBLANK(Cash!I82))," ",Cash!I82)</f>
        <v xml:space="preserve"> </v>
      </c>
      <c r="C82" s="13" t="str">
        <f>IF(TRIM(Cash!K82) = "",$G$1,Cash!K82)</f>
        <v>99999-999</v>
      </c>
      <c r="D82" s="13" t="str">
        <f>IF(OR(ISBLANK(Cash!L82))," ",Cash!L82)</f>
        <v xml:space="preserve"> </v>
      </c>
      <c r="E82" s="13" t="str">
        <f>IF(OR(ISBLANK(Cash!M82))," ",Cash!M82)</f>
        <v xml:space="preserve"> </v>
      </c>
      <c r="F82" t="str">
        <f t="shared" si="7"/>
        <v xml:space="preserve"> </v>
      </c>
      <c r="G82" t="str">
        <f t="shared" si="8"/>
        <v xml:space="preserve"> </v>
      </c>
      <c r="H82" s="12" t="str">
        <f t="shared" si="6"/>
        <v xml:space="preserve"> </v>
      </c>
      <c r="I82" s="12">
        <f>Cash!H82</f>
        <v>0</v>
      </c>
      <c r="J82" s="12">
        <f>IF(Cash!G82=0,0,Cash!G82)</f>
        <v>0</v>
      </c>
      <c r="K82" s="12">
        <f t="shared" si="9"/>
        <v>0</v>
      </c>
      <c r="L82" s="14" t="str">
        <f xml:space="preserve"> CONCATENATE("Cash Spent by ",$C$2," ",TEXT($C$3,"dd/mm/yyyy")," ", Cash!D82)</f>
        <v xml:space="preserve">Cash Spent by CAMHS Phoenix School  </v>
      </c>
    </row>
    <row r="83" spans="1:12" x14ac:dyDescent="0.25">
      <c r="A83" s="13" t="str">
        <f>IF(OR(ISBLANK(Cash!J83))," ",Cash!J83)</f>
        <v xml:space="preserve"> </v>
      </c>
      <c r="B83" s="13" t="str">
        <f>IF(OR(ISBLANK(Cash!I83))," ",Cash!I83)</f>
        <v xml:space="preserve"> </v>
      </c>
      <c r="C83" s="13" t="str">
        <f>IF(TRIM(Cash!K83) = "",$G$1,Cash!K83)</f>
        <v>99999-999</v>
      </c>
      <c r="D83" s="13" t="str">
        <f>IF(OR(ISBLANK(Cash!L83))," ",Cash!L83)</f>
        <v xml:space="preserve"> </v>
      </c>
      <c r="E83" s="13" t="str">
        <f>IF(OR(ISBLANK(Cash!M83))," ",Cash!M83)</f>
        <v xml:space="preserve"> </v>
      </c>
      <c r="F83" t="str">
        <f t="shared" si="7"/>
        <v xml:space="preserve"> </v>
      </c>
      <c r="G83" t="str">
        <f t="shared" si="8"/>
        <v xml:space="preserve"> </v>
      </c>
      <c r="H83" s="12" t="str">
        <f t="shared" si="6"/>
        <v xml:space="preserve"> </v>
      </c>
      <c r="I83" s="12">
        <f>Cash!H83</f>
        <v>0</v>
      </c>
      <c r="J83" s="12">
        <f>IF(Cash!G83=0,0,Cash!G83)</f>
        <v>0</v>
      </c>
      <c r="K83" s="12">
        <f t="shared" si="9"/>
        <v>0</v>
      </c>
      <c r="L83" s="14" t="str">
        <f xml:space="preserve"> CONCATENATE("Cash Spent by ",$C$2," ",TEXT($C$3,"dd/mm/yyyy")," ", Cash!D83)</f>
        <v xml:space="preserve">Cash Spent by CAMHS Phoenix School  </v>
      </c>
    </row>
    <row r="84" spans="1:12" x14ac:dyDescent="0.25">
      <c r="A84" s="13" t="str">
        <f>IF(OR(ISBLANK(Cash!J84))," ",Cash!J84)</f>
        <v xml:space="preserve"> </v>
      </c>
      <c r="B84" s="13" t="str">
        <f>IF(OR(ISBLANK(Cash!I84))," ",Cash!I84)</f>
        <v xml:space="preserve"> </v>
      </c>
      <c r="C84" s="13" t="str">
        <f>IF(TRIM(Cash!K84) = "",$G$1,Cash!K84)</f>
        <v>99999-999</v>
      </c>
      <c r="D84" s="13" t="str">
        <f>IF(OR(ISBLANK(Cash!L84))," ",Cash!L84)</f>
        <v xml:space="preserve"> </v>
      </c>
      <c r="E84" s="13" t="str">
        <f>IF(OR(ISBLANK(Cash!M84))," ",Cash!M84)</f>
        <v xml:space="preserve"> </v>
      </c>
      <c r="F84" t="str">
        <f t="shared" si="7"/>
        <v xml:space="preserve"> </v>
      </c>
      <c r="G84" t="str">
        <f t="shared" si="8"/>
        <v xml:space="preserve"> </v>
      </c>
      <c r="H84" s="12" t="str">
        <f t="shared" si="6"/>
        <v xml:space="preserve"> </v>
      </c>
      <c r="I84" s="12">
        <f>Cash!H84</f>
        <v>0</v>
      </c>
      <c r="J84" s="12">
        <f>IF(Cash!G84=0,0,Cash!G84)</f>
        <v>0</v>
      </c>
      <c r="K84" s="12">
        <f t="shared" si="9"/>
        <v>0</v>
      </c>
      <c r="L84" s="14" t="str">
        <f xml:space="preserve"> CONCATENATE("Cash Spent by ",$C$2," ",TEXT($C$3,"dd/mm/yyyy")," ", Cash!D84)</f>
        <v xml:space="preserve">Cash Spent by CAMHS Phoenix School  </v>
      </c>
    </row>
    <row r="85" spans="1:12" x14ac:dyDescent="0.25">
      <c r="A85" s="13" t="str">
        <f>IF(OR(ISBLANK(Cash!J85))," ",Cash!J85)</f>
        <v xml:space="preserve"> </v>
      </c>
      <c r="B85" s="13" t="str">
        <f>IF(OR(ISBLANK(Cash!I85))," ",Cash!I85)</f>
        <v xml:space="preserve"> </v>
      </c>
      <c r="C85" s="13" t="str">
        <f>IF(TRIM(Cash!K85) = "",$G$1,Cash!K85)</f>
        <v>99999-999</v>
      </c>
      <c r="D85" s="13" t="str">
        <f>IF(OR(ISBLANK(Cash!L85))," ",Cash!L85)</f>
        <v xml:space="preserve"> </v>
      </c>
      <c r="E85" s="13" t="str">
        <f>IF(OR(ISBLANK(Cash!M85))," ",Cash!M85)</f>
        <v xml:space="preserve"> </v>
      </c>
      <c r="F85" t="str">
        <f t="shared" si="7"/>
        <v xml:space="preserve"> </v>
      </c>
      <c r="G85" t="str">
        <f t="shared" si="8"/>
        <v xml:space="preserve"> </v>
      </c>
      <c r="H85" s="12" t="str">
        <f t="shared" si="6"/>
        <v xml:space="preserve"> </v>
      </c>
      <c r="I85" s="12">
        <f>Cash!H85</f>
        <v>0</v>
      </c>
      <c r="J85" s="12">
        <f>IF(Cash!G85=0,0,Cash!G85)</f>
        <v>0</v>
      </c>
      <c r="K85" s="12">
        <f t="shared" si="9"/>
        <v>0</v>
      </c>
      <c r="L85" s="14" t="str">
        <f xml:space="preserve"> CONCATENATE("Cash Spent by ",$C$2," ",TEXT($C$3,"dd/mm/yyyy")," ", Cash!D85)</f>
        <v xml:space="preserve">Cash Spent by CAMHS Phoenix School  </v>
      </c>
    </row>
    <row r="86" spans="1:12" x14ac:dyDescent="0.25">
      <c r="A86" s="13" t="str">
        <f>IF(OR(ISBLANK(Cash!J86))," ",Cash!J86)</f>
        <v xml:space="preserve"> </v>
      </c>
      <c r="B86" s="13" t="str">
        <f>IF(OR(ISBLANK(Cash!I86))," ",Cash!I86)</f>
        <v xml:space="preserve"> </v>
      </c>
      <c r="C86" s="13" t="str">
        <f>IF(TRIM(Cash!K86) = "",$G$1,Cash!K86)</f>
        <v>99999-999</v>
      </c>
      <c r="D86" s="13" t="str">
        <f>IF(OR(ISBLANK(Cash!L86))," ",Cash!L86)</f>
        <v xml:space="preserve"> </v>
      </c>
      <c r="E86" s="13" t="str">
        <f>IF(OR(ISBLANK(Cash!M86))," ",Cash!M86)</f>
        <v xml:space="preserve"> </v>
      </c>
      <c r="F86" t="str">
        <f t="shared" si="7"/>
        <v xml:space="preserve"> </v>
      </c>
      <c r="G86" t="str">
        <f t="shared" si="8"/>
        <v xml:space="preserve"> </v>
      </c>
      <c r="H86" s="12" t="str">
        <f t="shared" si="6"/>
        <v xml:space="preserve"> </v>
      </c>
      <c r="I86" s="12">
        <f>Cash!H86</f>
        <v>0</v>
      </c>
      <c r="J86" s="12">
        <f>IF(Cash!G86=0,0,Cash!G86)</f>
        <v>0</v>
      </c>
      <c r="K86" s="12">
        <f t="shared" si="9"/>
        <v>0</v>
      </c>
      <c r="L86" s="14" t="str">
        <f xml:space="preserve"> CONCATENATE("Cash Spent by ",$C$2," ",TEXT($C$3,"dd/mm/yyyy")," ", Cash!D86)</f>
        <v xml:space="preserve">Cash Spent by CAMHS Phoenix School  </v>
      </c>
    </row>
    <row r="87" spans="1:12" x14ac:dyDescent="0.25">
      <c r="A87" s="13" t="str">
        <f>IF(OR(ISBLANK(Cash!J87))," ",Cash!J87)</f>
        <v xml:space="preserve"> </v>
      </c>
      <c r="B87" s="13" t="str">
        <f>IF(OR(ISBLANK(Cash!I87))," ",Cash!I87)</f>
        <v xml:space="preserve"> </v>
      </c>
      <c r="C87" s="13" t="str">
        <f>IF(TRIM(Cash!K87) = "",$G$1,Cash!K87)</f>
        <v>99999-999</v>
      </c>
      <c r="D87" s="13" t="str">
        <f>IF(OR(ISBLANK(Cash!L87))," ",Cash!L87)</f>
        <v xml:space="preserve"> </v>
      </c>
      <c r="E87" s="13" t="str">
        <f>IF(OR(ISBLANK(Cash!M87))," ",Cash!M87)</f>
        <v xml:space="preserve"> </v>
      </c>
      <c r="F87" t="str">
        <f t="shared" si="7"/>
        <v xml:space="preserve"> </v>
      </c>
      <c r="G87" t="str">
        <f t="shared" si="8"/>
        <v xml:space="preserve"> </v>
      </c>
      <c r="H87" s="12" t="str">
        <f t="shared" si="6"/>
        <v xml:space="preserve"> </v>
      </c>
      <c r="I87" s="12">
        <f>Cash!H87</f>
        <v>0</v>
      </c>
      <c r="J87" s="12">
        <f>IF(Cash!G87=0,0,Cash!G87)</f>
        <v>0</v>
      </c>
      <c r="K87" s="12">
        <f t="shared" si="9"/>
        <v>0</v>
      </c>
      <c r="L87" s="14" t="str">
        <f xml:space="preserve"> CONCATENATE("Cash Spent by ",$C$2," ",TEXT($C$3,"dd/mm/yyyy")," ", Cash!D87)</f>
        <v xml:space="preserve">Cash Spent by CAMHS Phoenix School  </v>
      </c>
    </row>
    <row r="88" spans="1:12" x14ac:dyDescent="0.25">
      <c r="A88" s="13" t="str">
        <f>IF(OR(ISBLANK(Cash!J88))," ",Cash!J88)</f>
        <v xml:space="preserve"> </v>
      </c>
      <c r="B88" s="13" t="str">
        <f>IF(OR(ISBLANK(Cash!I88))," ",Cash!I88)</f>
        <v xml:space="preserve"> </v>
      </c>
      <c r="C88" s="13" t="str">
        <f>IF(TRIM(Cash!K88) = "",$G$1,Cash!K88)</f>
        <v>99999-999</v>
      </c>
      <c r="D88" s="13" t="str">
        <f>IF(OR(ISBLANK(Cash!L88))," ",Cash!L88)</f>
        <v xml:space="preserve"> </v>
      </c>
      <c r="E88" s="13" t="str">
        <f>IF(OR(ISBLANK(Cash!M88))," ",Cash!M88)</f>
        <v xml:space="preserve"> </v>
      </c>
      <c r="F88" t="str">
        <f t="shared" si="7"/>
        <v xml:space="preserve"> </v>
      </c>
      <c r="G88" t="str">
        <f t="shared" si="8"/>
        <v xml:space="preserve"> </v>
      </c>
      <c r="H88" s="12" t="str">
        <f t="shared" si="6"/>
        <v xml:space="preserve"> </v>
      </c>
      <c r="I88" s="12">
        <f>Cash!H88</f>
        <v>0</v>
      </c>
      <c r="J88" s="12">
        <f>IF(Cash!G88=0,0,Cash!G88)</f>
        <v>0</v>
      </c>
      <c r="K88" s="12">
        <f t="shared" si="9"/>
        <v>0</v>
      </c>
      <c r="L88" s="14" t="str">
        <f xml:space="preserve"> CONCATENATE("Cash Spent by ",$C$2," ",TEXT($C$3,"dd/mm/yyyy")," ", Cash!D88)</f>
        <v xml:space="preserve">Cash Spent by CAMHS Phoenix School  </v>
      </c>
    </row>
    <row r="89" spans="1:12" x14ac:dyDescent="0.25">
      <c r="A89" s="13" t="str">
        <f>IF(OR(ISBLANK(Cash!J89))," ",Cash!J89)</f>
        <v xml:space="preserve"> </v>
      </c>
      <c r="B89" s="13" t="str">
        <f>IF(OR(ISBLANK(Cash!I89))," ",Cash!I89)</f>
        <v xml:space="preserve"> </v>
      </c>
      <c r="C89" s="13" t="str">
        <f>IF(TRIM(Cash!K89) = "",$G$1,Cash!K89)</f>
        <v>99999-999</v>
      </c>
      <c r="D89" s="13" t="str">
        <f>IF(OR(ISBLANK(Cash!L89))," ",Cash!L89)</f>
        <v xml:space="preserve"> </v>
      </c>
      <c r="E89" s="13" t="str">
        <f>IF(OR(ISBLANK(Cash!M89))," ",Cash!M89)</f>
        <v xml:space="preserve"> </v>
      </c>
      <c r="F89" t="str">
        <f t="shared" si="7"/>
        <v xml:space="preserve"> </v>
      </c>
      <c r="G89" t="str">
        <f t="shared" si="8"/>
        <v xml:space="preserve"> </v>
      </c>
      <c r="H89" s="12" t="str">
        <f t="shared" si="6"/>
        <v xml:space="preserve"> </v>
      </c>
      <c r="I89" s="12">
        <f>Cash!H89</f>
        <v>0</v>
      </c>
      <c r="J89" s="12">
        <f>IF(Cash!G89=0,0,Cash!G89)</f>
        <v>0</v>
      </c>
      <c r="K89" s="12">
        <f t="shared" si="9"/>
        <v>0</v>
      </c>
      <c r="L89" s="14" t="str">
        <f xml:space="preserve"> CONCATENATE("Cash Spent by ",$C$2," ",TEXT($C$3,"dd/mm/yyyy")," ", Cash!D89)</f>
        <v xml:space="preserve">Cash Spent by CAMHS Phoenix School  </v>
      </c>
    </row>
    <row r="90" spans="1:12" x14ac:dyDescent="0.25">
      <c r="A90" s="13" t="str">
        <f>IF(OR(ISBLANK(Cash!J90))," ",Cash!J90)</f>
        <v xml:space="preserve"> </v>
      </c>
      <c r="B90" s="13" t="str">
        <f>IF(OR(ISBLANK(Cash!I90))," ",Cash!I90)</f>
        <v xml:space="preserve"> </v>
      </c>
      <c r="C90" s="13" t="str">
        <f>IF(TRIM(Cash!K90) = "",$G$1,Cash!K90)</f>
        <v>99999-999</v>
      </c>
      <c r="D90" s="13" t="str">
        <f>IF(OR(ISBLANK(Cash!L90))," ",Cash!L90)</f>
        <v xml:space="preserve"> </v>
      </c>
      <c r="E90" s="13" t="str">
        <f>IF(OR(ISBLANK(Cash!M90))," ",Cash!M90)</f>
        <v xml:space="preserve"> </v>
      </c>
      <c r="F90" t="str">
        <f t="shared" si="7"/>
        <v xml:space="preserve"> </v>
      </c>
      <c r="G90" t="str">
        <f t="shared" si="8"/>
        <v xml:space="preserve"> </v>
      </c>
      <c r="H90" s="12" t="str">
        <f t="shared" si="6"/>
        <v xml:space="preserve"> </v>
      </c>
      <c r="I90" s="12">
        <f>Cash!H90</f>
        <v>0</v>
      </c>
      <c r="J90" s="12">
        <f>IF(Cash!G90=0,0,Cash!G90)</f>
        <v>0</v>
      </c>
      <c r="K90" s="12">
        <f t="shared" si="9"/>
        <v>0</v>
      </c>
      <c r="L90" s="14" t="str">
        <f xml:space="preserve"> CONCATENATE("Cash Spent by ",$C$2," ",TEXT($C$3,"dd/mm/yyyy")," ", Cash!D90)</f>
        <v xml:space="preserve">Cash Spent by CAMHS Phoenix School  </v>
      </c>
    </row>
    <row r="91" spans="1:12" x14ac:dyDescent="0.25">
      <c r="A91" s="13" t="str">
        <f>IF(OR(ISBLANK(Cash!J91))," ",Cash!J91)</f>
        <v xml:space="preserve"> </v>
      </c>
      <c r="B91" s="13" t="str">
        <f>IF(OR(ISBLANK(Cash!I91))," ",Cash!I91)</f>
        <v xml:space="preserve"> </v>
      </c>
      <c r="C91" s="13" t="str">
        <f>IF(TRIM(Cash!K91) = "",$G$1,Cash!K91)</f>
        <v>99999-999</v>
      </c>
      <c r="D91" s="13" t="str">
        <f>IF(OR(ISBLANK(Cash!L91))," ",Cash!L91)</f>
        <v xml:space="preserve"> </v>
      </c>
      <c r="E91" s="13" t="str">
        <f>IF(OR(ISBLANK(Cash!M91))," ",Cash!M91)</f>
        <v xml:space="preserve"> </v>
      </c>
      <c r="F91" t="str">
        <f t="shared" si="7"/>
        <v xml:space="preserve"> </v>
      </c>
      <c r="G91" t="str">
        <f t="shared" si="8"/>
        <v xml:space="preserve"> </v>
      </c>
      <c r="H91" s="12" t="str">
        <f t="shared" si="6"/>
        <v xml:space="preserve"> </v>
      </c>
      <c r="I91" s="12">
        <f>Cash!H91</f>
        <v>0</v>
      </c>
      <c r="J91" s="12">
        <f>IF(Cash!G91=0,0,Cash!G91)</f>
        <v>0</v>
      </c>
      <c r="K91" s="12">
        <f t="shared" si="9"/>
        <v>0</v>
      </c>
      <c r="L91" s="14" t="str">
        <f xml:space="preserve"> CONCATENATE("Cash Spent by ",$C$2," ",TEXT($C$3,"dd/mm/yyyy")," ", Cash!D91)</f>
        <v xml:space="preserve">Cash Spent by CAMHS Phoenix School  </v>
      </c>
    </row>
    <row r="92" spans="1:12" x14ac:dyDescent="0.25">
      <c r="A92" s="13" t="str">
        <f>IF(OR(ISBLANK(Cash!J92))," ",Cash!J92)</f>
        <v xml:space="preserve"> </v>
      </c>
      <c r="B92" s="13" t="str">
        <f>IF(OR(ISBLANK(Cash!I92))," ",Cash!I92)</f>
        <v xml:space="preserve"> </v>
      </c>
      <c r="C92" s="13" t="str">
        <f>IF(TRIM(Cash!K92) = "",$G$1,Cash!K92)</f>
        <v>99999-999</v>
      </c>
      <c r="D92" s="13" t="str">
        <f>IF(OR(ISBLANK(Cash!L92))," ",Cash!L92)</f>
        <v xml:space="preserve"> </v>
      </c>
      <c r="E92" s="13" t="str">
        <f>IF(OR(ISBLANK(Cash!M92))," ",Cash!M92)</f>
        <v xml:space="preserve"> </v>
      </c>
      <c r="F92" t="str">
        <f t="shared" si="7"/>
        <v xml:space="preserve"> </v>
      </c>
      <c r="G92" t="str">
        <f t="shared" si="8"/>
        <v xml:space="preserve"> </v>
      </c>
      <c r="H92" s="12" t="str">
        <f t="shared" si="6"/>
        <v xml:space="preserve"> </v>
      </c>
      <c r="I92" s="12">
        <f>Cash!H92</f>
        <v>0</v>
      </c>
      <c r="J92" s="12">
        <f>IF(Cash!G92=0,0,Cash!G92)</f>
        <v>0</v>
      </c>
      <c r="K92" s="12">
        <f t="shared" si="9"/>
        <v>0</v>
      </c>
      <c r="L92" s="14" t="str">
        <f xml:space="preserve"> CONCATENATE("Cash Spent by ",$C$2," ",TEXT($C$3,"dd/mm/yyyy")," ", Cash!D92)</f>
        <v xml:space="preserve">Cash Spent by CAMHS Phoenix School  </v>
      </c>
    </row>
    <row r="93" spans="1:12" x14ac:dyDescent="0.25">
      <c r="A93" s="13" t="str">
        <f>IF(OR(ISBLANK(Cash!J93))," ",Cash!J93)</f>
        <v xml:space="preserve"> </v>
      </c>
      <c r="B93" s="13" t="str">
        <f>IF(OR(ISBLANK(Cash!I93))," ",Cash!I93)</f>
        <v xml:space="preserve"> </v>
      </c>
      <c r="C93" s="13" t="str">
        <f>IF(TRIM(Cash!K93) = "",$G$1,Cash!K93)</f>
        <v>99999-999</v>
      </c>
      <c r="D93" s="13" t="str">
        <f>IF(OR(ISBLANK(Cash!L93))," ",Cash!L93)</f>
        <v xml:space="preserve"> </v>
      </c>
      <c r="E93" s="13" t="str">
        <f>IF(OR(ISBLANK(Cash!M93))," ",Cash!M93)</f>
        <v xml:space="preserve"> </v>
      </c>
      <c r="F93" t="str">
        <f t="shared" si="7"/>
        <v xml:space="preserve"> </v>
      </c>
      <c r="G93" t="str">
        <f t="shared" si="8"/>
        <v xml:space="preserve"> </v>
      </c>
      <c r="H93" s="12" t="str">
        <f t="shared" si="6"/>
        <v xml:space="preserve"> </v>
      </c>
      <c r="I93" s="12">
        <f>Cash!H93</f>
        <v>0</v>
      </c>
      <c r="J93" s="12">
        <f>IF(Cash!G93=0,0,Cash!G93)</f>
        <v>0</v>
      </c>
      <c r="K93" s="12">
        <f t="shared" si="9"/>
        <v>0</v>
      </c>
      <c r="L93" s="14" t="str">
        <f xml:space="preserve"> CONCATENATE("Cash Spent by ",$C$2," ",TEXT($C$3,"dd/mm/yyyy")," ", Cash!D93)</f>
        <v xml:space="preserve">Cash Spent by CAMHS Phoenix School  </v>
      </c>
    </row>
    <row r="94" spans="1:12" x14ac:dyDescent="0.25">
      <c r="A94" s="13" t="str">
        <f>IF(OR(ISBLANK(Cash!J94))," ",Cash!J94)</f>
        <v xml:space="preserve"> </v>
      </c>
      <c r="B94" s="13" t="str">
        <f>IF(OR(ISBLANK(Cash!I94))," ",Cash!I94)</f>
        <v xml:space="preserve"> </v>
      </c>
      <c r="C94" s="13" t="str">
        <f>IF(TRIM(Cash!K94) = "",$G$1,Cash!K94)</f>
        <v>99999-999</v>
      </c>
      <c r="D94" s="13" t="str">
        <f>IF(OR(ISBLANK(Cash!L94))," ",Cash!L94)</f>
        <v xml:space="preserve"> </v>
      </c>
      <c r="E94" s="13" t="str">
        <f>IF(OR(ISBLANK(Cash!M94))," ",Cash!M94)</f>
        <v xml:space="preserve"> </v>
      </c>
      <c r="F94" t="str">
        <f t="shared" si="7"/>
        <v xml:space="preserve"> </v>
      </c>
      <c r="G94" t="str">
        <f t="shared" si="8"/>
        <v xml:space="preserve"> </v>
      </c>
      <c r="H94" s="12" t="str">
        <f t="shared" si="6"/>
        <v xml:space="preserve"> </v>
      </c>
      <c r="I94" s="12">
        <f>Cash!H94</f>
        <v>0</v>
      </c>
      <c r="J94" s="12">
        <f>IF(Cash!G94=0,0,Cash!G94)</f>
        <v>0</v>
      </c>
      <c r="K94" s="12">
        <f t="shared" si="9"/>
        <v>0</v>
      </c>
      <c r="L94" s="14" t="str">
        <f xml:space="preserve"> CONCATENATE("Cash Spent by ",$C$2," ",TEXT($C$3,"dd/mm/yyyy")," ", Cash!D94)</f>
        <v xml:space="preserve">Cash Spent by CAMHS Phoenix School  </v>
      </c>
    </row>
    <row r="95" spans="1:12" x14ac:dyDescent="0.25">
      <c r="A95" s="13" t="str">
        <f>IF(OR(ISBLANK(Cash!J95))," ",Cash!J95)</f>
        <v xml:space="preserve"> </v>
      </c>
      <c r="B95" s="13" t="str">
        <f>IF(OR(ISBLANK(Cash!I95))," ",Cash!I95)</f>
        <v xml:space="preserve"> </v>
      </c>
      <c r="C95" s="13" t="str">
        <f>IF(TRIM(Cash!K95) = "",$G$1,Cash!K95)</f>
        <v>99999-999</v>
      </c>
      <c r="D95" s="13" t="str">
        <f>IF(OR(ISBLANK(Cash!L95))," ",Cash!L95)</f>
        <v xml:space="preserve"> </v>
      </c>
      <c r="E95" s="13" t="str">
        <f>IF(OR(ISBLANK(Cash!M95))," ",Cash!M95)</f>
        <v xml:space="preserve"> </v>
      </c>
      <c r="F95" t="str">
        <f t="shared" si="7"/>
        <v xml:space="preserve"> </v>
      </c>
      <c r="G95" t="str">
        <f t="shared" si="8"/>
        <v xml:space="preserve"> </v>
      </c>
      <c r="H95" s="12" t="str">
        <f t="shared" si="6"/>
        <v xml:space="preserve"> </v>
      </c>
      <c r="I95" s="12">
        <f>Cash!H95</f>
        <v>0</v>
      </c>
      <c r="J95" s="12">
        <f>IF(Cash!G95=0,0,Cash!G95)</f>
        <v>0</v>
      </c>
      <c r="K95" s="12">
        <f t="shared" si="9"/>
        <v>0</v>
      </c>
      <c r="L95" s="14" t="str">
        <f xml:space="preserve"> CONCATENATE("Cash Spent by ",$C$2," ",TEXT($C$3,"dd/mm/yyyy")," ", Cash!D95)</f>
        <v xml:space="preserve">Cash Spent by CAMHS Phoenix School  </v>
      </c>
    </row>
    <row r="96" spans="1:12" x14ac:dyDescent="0.25">
      <c r="A96" s="13" t="str">
        <f>IF(OR(ISBLANK(Cash!J96))," ",Cash!J96)</f>
        <v xml:space="preserve"> </v>
      </c>
      <c r="B96" s="13" t="str">
        <f>IF(OR(ISBLANK(Cash!I96))," ",Cash!I96)</f>
        <v xml:space="preserve"> </v>
      </c>
      <c r="C96" s="13" t="str">
        <f>IF(TRIM(Cash!K96) = "",$G$1,Cash!K96)</f>
        <v>99999-999</v>
      </c>
      <c r="D96" s="13" t="str">
        <f>IF(OR(ISBLANK(Cash!L96))," ",Cash!L96)</f>
        <v xml:space="preserve"> </v>
      </c>
      <c r="E96" s="13" t="str">
        <f>IF(OR(ISBLANK(Cash!M96))," ",Cash!M96)</f>
        <v xml:space="preserve"> </v>
      </c>
      <c r="F96" t="str">
        <f t="shared" si="7"/>
        <v xml:space="preserve"> </v>
      </c>
      <c r="G96" t="str">
        <f t="shared" si="8"/>
        <v xml:space="preserve"> </v>
      </c>
      <c r="H96" s="12" t="str">
        <f t="shared" si="6"/>
        <v xml:space="preserve"> </v>
      </c>
      <c r="I96" s="12">
        <f>Cash!H96</f>
        <v>0</v>
      </c>
      <c r="J96" s="12">
        <f>IF(Cash!G96=0,0,Cash!G96)</f>
        <v>0</v>
      </c>
      <c r="K96" s="12">
        <f t="shared" si="9"/>
        <v>0</v>
      </c>
      <c r="L96" s="14" t="str">
        <f xml:space="preserve"> CONCATENATE("Cash Spent by ",$C$2," ",TEXT($C$3,"dd/mm/yyyy")," ", Cash!D96)</f>
        <v xml:space="preserve">Cash Spent by CAMHS Phoenix School  </v>
      </c>
    </row>
    <row r="97" spans="1:12" x14ac:dyDescent="0.25">
      <c r="A97" s="13" t="str">
        <f>IF(OR(ISBLANK(Cash!J97))," ",Cash!J97)</f>
        <v xml:space="preserve"> </v>
      </c>
      <c r="B97" s="13" t="str">
        <f>IF(OR(ISBLANK(Cash!I97))," ",Cash!I97)</f>
        <v xml:space="preserve"> </v>
      </c>
      <c r="C97" s="13" t="str">
        <f>IF(TRIM(Cash!K97) = "",$G$1,Cash!K97)</f>
        <v>99999-999</v>
      </c>
      <c r="D97" s="13" t="str">
        <f>IF(OR(ISBLANK(Cash!L97))," ",Cash!L97)</f>
        <v xml:space="preserve"> </v>
      </c>
      <c r="E97" s="13" t="str">
        <f>IF(OR(ISBLANK(Cash!M97))," ",Cash!M97)</f>
        <v xml:space="preserve"> </v>
      </c>
      <c r="F97" t="str">
        <f t="shared" si="7"/>
        <v xml:space="preserve"> </v>
      </c>
      <c r="G97" t="str">
        <f t="shared" si="8"/>
        <v xml:space="preserve"> </v>
      </c>
      <c r="H97" s="12" t="str">
        <f t="shared" si="6"/>
        <v xml:space="preserve"> </v>
      </c>
      <c r="I97" s="12">
        <f>Cash!H97</f>
        <v>0</v>
      </c>
      <c r="J97" s="12">
        <f>IF(Cash!G97=0,0,Cash!G97)</f>
        <v>0</v>
      </c>
      <c r="K97" s="12">
        <f t="shared" si="9"/>
        <v>0</v>
      </c>
      <c r="L97" s="14" t="str">
        <f xml:space="preserve"> CONCATENATE("Cash Spent by ",$C$2," ",TEXT($C$3,"dd/mm/yyyy")," ", Cash!D97)</f>
        <v xml:space="preserve">Cash Spent by CAMHS Phoenix School  </v>
      </c>
    </row>
    <row r="98" spans="1:12" x14ac:dyDescent="0.25">
      <c r="A98" s="13" t="str">
        <f>IF(OR(ISBLANK(Cash!J98))," ",Cash!J98)</f>
        <v xml:space="preserve"> </v>
      </c>
      <c r="B98" s="13" t="str">
        <f>IF(OR(ISBLANK(Cash!I98))," ",Cash!I98)</f>
        <v xml:space="preserve"> </v>
      </c>
      <c r="C98" s="13" t="str">
        <f>IF(TRIM(Cash!K98) = "",$G$1,Cash!K98)</f>
        <v>99999-999</v>
      </c>
      <c r="D98" s="13" t="str">
        <f>IF(OR(ISBLANK(Cash!L98))," ",Cash!L98)</f>
        <v xml:space="preserve"> </v>
      </c>
      <c r="E98" s="13" t="str">
        <f>IF(OR(ISBLANK(Cash!M98))," ",Cash!M98)</f>
        <v xml:space="preserve"> </v>
      </c>
      <c r="F98" t="str">
        <f t="shared" si="7"/>
        <v xml:space="preserve"> </v>
      </c>
      <c r="G98" t="str">
        <f t="shared" si="8"/>
        <v xml:space="preserve"> </v>
      </c>
      <c r="H98" s="12" t="str">
        <f t="shared" si="6"/>
        <v xml:space="preserve"> </v>
      </c>
      <c r="I98" s="12">
        <f>Cash!H98</f>
        <v>0</v>
      </c>
      <c r="J98" s="12">
        <f>IF(Cash!G98=0,0,Cash!G98)</f>
        <v>0</v>
      </c>
      <c r="K98" s="12">
        <f t="shared" si="9"/>
        <v>0</v>
      </c>
      <c r="L98" s="14" t="str">
        <f xml:space="preserve"> CONCATENATE("Cash Spent by ",$C$2," ",TEXT($C$3,"dd/mm/yyyy")," ", Cash!D98)</f>
        <v xml:space="preserve">Cash Spent by CAMHS Phoenix School  </v>
      </c>
    </row>
    <row r="99" spans="1:12" x14ac:dyDescent="0.25">
      <c r="A99" s="13" t="str">
        <f>IF(OR(ISBLANK(Cash!J99))," ",Cash!J99)</f>
        <v xml:space="preserve"> </v>
      </c>
      <c r="B99" s="13" t="str">
        <f>IF(OR(ISBLANK(Cash!I99))," ",Cash!I99)</f>
        <v xml:space="preserve"> </v>
      </c>
      <c r="C99" s="13" t="str">
        <f>IF(TRIM(Cash!K99) = "",$G$1,Cash!K99)</f>
        <v>99999-999</v>
      </c>
      <c r="D99" s="13" t="str">
        <f>IF(OR(ISBLANK(Cash!L99))," ",Cash!L99)</f>
        <v xml:space="preserve"> </v>
      </c>
      <c r="E99" s="13" t="str">
        <f>IF(OR(ISBLANK(Cash!M99))," ",Cash!M99)</f>
        <v xml:space="preserve"> </v>
      </c>
      <c r="F99" t="str">
        <f t="shared" si="7"/>
        <v xml:space="preserve"> </v>
      </c>
      <c r="G99" t="str">
        <f t="shared" si="8"/>
        <v xml:space="preserve"> </v>
      </c>
      <c r="H99" s="12" t="str">
        <f t="shared" si="6"/>
        <v xml:space="preserve"> </v>
      </c>
      <c r="I99" s="12">
        <f>Cash!H99</f>
        <v>0</v>
      </c>
      <c r="J99" s="12">
        <f>IF(Cash!G99=0,0,Cash!G99)</f>
        <v>0</v>
      </c>
      <c r="K99" s="12">
        <f t="shared" si="9"/>
        <v>0</v>
      </c>
      <c r="L99" s="14" t="str">
        <f xml:space="preserve"> CONCATENATE("Cash Spent by ",$C$2," ",TEXT($C$3,"dd/mm/yyyy")," ", Cash!D99)</f>
        <v xml:space="preserve">Cash Spent by CAMHS Phoenix School  </v>
      </c>
    </row>
    <row r="100" spans="1:12" x14ac:dyDescent="0.25">
      <c r="A100" s="13" t="str">
        <f>IF(OR(ISBLANK(Cash!J100))," ",Cash!J100)</f>
        <v xml:space="preserve"> </v>
      </c>
      <c r="B100" s="13" t="str">
        <f>IF(OR(ISBLANK(Cash!I100))," ",Cash!I100)</f>
        <v xml:space="preserve"> </v>
      </c>
      <c r="C100" s="13" t="str">
        <f>IF(TRIM(Cash!K100) = "",$G$1,Cash!K100)</f>
        <v>99999-999</v>
      </c>
      <c r="D100" s="13" t="str">
        <f>IF(OR(ISBLANK(Cash!L100))," ",Cash!L100)</f>
        <v xml:space="preserve"> </v>
      </c>
      <c r="E100" s="13" t="str">
        <f>IF(OR(ISBLANK(Cash!M100))," ",Cash!M100)</f>
        <v xml:space="preserve"> </v>
      </c>
      <c r="F100" t="str">
        <f t="shared" si="7"/>
        <v xml:space="preserve"> </v>
      </c>
      <c r="G100" t="str">
        <f t="shared" si="8"/>
        <v xml:space="preserve"> </v>
      </c>
      <c r="H100" s="12" t="str">
        <f t="shared" si="6"/>
        <v xml:space="preserve"> </v>
      </c>
      <c r="I100" s="12">
        <f>Cash!H100</f>
        <v>0</v>
      </c>
      <c r="J100" s="12">
        <f>IF(Cash!G100=0,0,Cash!G100)</f>
        <v>0</v>
      </c>
      <c r="K100" s="12">
        <f t="shared" si="9"/>
        <v>0</v>
      </c>
      <c r="L100" s="14" t="str">
        <f xml:space="preserve"> CONCATENATE("Cash Spent by ",$C$2," ",TEXT($C$3,"dd/mm/yyyy")," ", Cash!D100)</f>
        <v xml:space="preserve">Cash Spent by CAMHS Phoenix School  </v>
      </c>
    </row>
    <row r="101" spans="1:12" x14ac:dyDescent="0.25">
      <c r="A101" s="13" t="str">
        <f>IF(OR(ISBLANK(Cash!J101))," ",Cash!J101)</f>
        <v xml:space="preserve"> </v>
      </c>
      <c r="B101" s="13" t="str">
        <f>IF(OR(ISBLANK(Cash!I101))," ",Cash!I101)</f>
        <v xml:space="preserve"> </v>
      </c>
      <c r="C101" s="13" t="str">
        <f>IF(TRIM(Cash!K101) = "",$G$1,Cash!K101)</f>
        <v>99999-999</v>
      </c>
      <c r="D101" s="13" t="str">
        <f>IF(OR(ISBLANK(Cash!L101))," ",Cash!L101)</f>
        <v xml:space="preserve"> </v>
      </c>
      <c r="E101" s="13" t="str">
        <f>IF(OR(ISBLANK(Cash!M101))," ",Cash!M101)</f>
        <v xml:space="preserve"> </v>
      </c>
      <c r="F101" t="str">
        <f t="shared" si="7"/>
        <v xml:space="preserve"> </v>
      </c>
      <c r="G101" t="str">
        <f t="shared" si="8"/>
        <v xml:space="preserve"> </v>
      </c>
      <c r="H101" s="12" t="str">
        <f t="shared" si="6"/>
        <v xml:space="preserve"> </v>
      </c>
      <c r="I101" s="12">
        <f>Cash!H101</f>
        <v>0</v>
      </c>
      <c r="J101" s="12">
        <f>IF(Cash!G101=0,0,Cash!G101)</f>
        <v>0</v>
      </c>
      <c r="K101" s="12">
        <f t="shared" si="9"/>
        <v>0</v>
      </c>
      <c r="L101" s="14" t="str">
        <f xml:space="preserve"> CONCATENATE("Cash Spent by ",$C$2," ",TEXT($C$3,"dd/mm/yyyy")," ", Cash!D101)</f>
        <v xml:space="preserve">Cash Spent by CAMHS Phoenix School  </v>
      </c>
    </row>
    <row r="102" spans="1:12" x14ac:dyDescent="0.25">
      <c r="A102" s="13" t="str">
        <f>IF(OR(ISBLANK(Cash!J102))," ",Cash!J102)</f>
        <v xml:space="preserve"> </v>
      </c>
      <c r="B102" s="13" t="str">
        <f>IF(OR(ISBLANK(Cash!I102))," ",Cash!I102)</f>
        <v xml:space="preserve"> </v>
      </c>
      <c r="C102" s="13" t="str">
        <f>IF(TRIM(Cash!K102) = "",$G$1,Cash!K102)</f>
        <v>99999-999</v>
      </c>
      <c r="D102" s="13" t="str">
        <f>IF(OR(ISBLANK(Cash!L102))," ",Cash!L102)</f>
        <v xml:space="preserve"> </v>
      </c>
      <c r="E102" s="13" t="str">
        <f>IF(OR(ISBLANK(Cash!M102))," ",Cash!M102)</f>
        <v xml:space="preserve"> </v>
      </c>
      <c r="F102" t="str">
        <f t="shared" si="7"/>
        <v xml:space="preserve"> </v>
      </c>
      <c r="G102" t="str">
        <f t="shared" si="8"/>
        <v xml:space="preserve"> </v>
      </c>
      <c r="H102" s="12" t="str">
        <f t="shared" ref="H102:H133" si="10">IF(J102=0," ",ROUND(K102,2))</f>
        <v xml:space="preserve"> </v>
      </c>
      <c r="I102" s="12">
        <f>Cash!H102</f>
        <v>0</v>
      </c>
      <c r="J102" s="12">
        <f>IF(Cash!G102=0,0,Cash!G102)</f>
        <v>0</v>
      </c>
      <c r="K102" s="12">
        <f t="shared" si="9"/>
        <v>0</v>
      </c>
      <c r="L102" s="14" t="str">
        <f xml:space="preserve"> CONCATENATE("Cash Spent by ",$C$2," ",TEXT($C$3,"dd/mm/yyyy")," ", Cash!D102)</f>
        <v xml:space="preserve">Cash Spent by CAMHS Phoenix School  </v>
      </c>
    </row>
    <row r="103" spans="1:12" x14ac:dyDescent="0.25">
      <c r="A103" s="13" t="str">
        <f>IF(OR(ISBLANK(Cash!J103))," ",Cash!J103)</f>
        <v xml:space="preserve"> </v>
      </c>
      <c r="B103" s="13" t="str">
        <f>IF(OR(ISBLANK(Cash!I103))," ",Cash!I103)</f>
        <v xml:space="preserve"> </v>
      </c>
      <c r="C103" s="13" t="str">
        <f>IF(TRIM(Cash!K103) = "",$G$1,Cash!K103)</f>
        <v>99999-999</v>
      </c>
      <c r="D103" s="13" t="str">
        <f>IF(OR(ISBLANK(Cash!L103))," ",Cash!L103)</f>
        <v xml:space="preserve"> </v>
      </c>
      <c r="E103" s="13" t="str">
        <f>IF(OR(ISBLANK(Cash!M103))," ",Cash!M103)</f>
        <v xml:space="preserve"> </v>
      </c>
      <c r="F103" t="str">
        <f t="shared" si="7"/>
        <v xml:space="preserve"> </v>
      </c>
      <c r="G103" t="str">
        <f t="shared" si="8"/>
        <v xml:space="preserve"> </v>
      </c>
      <c r="H103" s="12" t="str">
        <f t="shared" si="10"/>
        <v xml:space="preserve"> </v>
      </c>
      <c r="I103" s="12">
        <f>Cash!H103</f>
        <v>0</v>
      </c>
      <c r="J103" s="12">
        <f>IF(Cash!G103=0,0,Cash!G103)</f>
        <v>0</v>
      </c>
      <c r="K103" s="12">
        <f t="shared" si="9"/>
        <v>0</v>
      </c>
      <c r="L103" s="14" t="str">
        <f xml:space="preserve"> CONCATENATE("Cash Spent by ",$C$2," ",TEXT($C$3,"dd/mm/yyyy")," ", Cash!D103)</f>
        <v xml:space="preserve">Cash Spent by CAMHS Phoenix School  </v>
      </c>
    </row>
    <row r="104" spans="1:12" x14ac:dyDescent="0.25">
      <c r="A104" s="13" t="str">
        <f>IF(OR(ISBLANK(Cash!J104))," ",Cash!J104)</f>
        <v xml:space="preserve"> </v>
      </c>
      <c r="B104" s="13" t="str">
        <f>IF(OR(ISBLANK(Cash!I104))," ",Cash!I104)</f>
        <v xml:space="preserve"> </v>
      </c>
      <c r="C104" s="13" t="str">
        <f>IF(TRIM(Cash!K104) = "",$G$1,Cash!K104)</f>
        <v>99999-999</v>
      </c>
      <c r="D104" s="13" t="str">
        <f>IF(OR(ISBLANK(Cash!L104))," ",Cash!L104)</f>
        <v xml:space="preserve"> </v>
      </c>
      <c r="E104" s="13" t="str">
        <f>IF(OR(ISBLANK(Cash!M104))," ",Cash!M104)</f>
        <v xml:space="preserve"> </v>
      </c>
      <c r="F104" t="str">
        <f t="shared" si="7"/>
        <v xml:space="preserve"> </v>
      </c>
      <c r="G104" t="str">
        <f t="shared" si="8"/>
        <v xml:space="preserve"> </v>
      </c>
      <c r="H104" s="12" t="str">
        <f t="shared" si="10"/>
        <v xml:space="preserve"> </v>
      </c>
      <c r="I104" s="12">
        <f>Cash!H104</f>
        <v>0</v>
      </c>
      <c r="J104" s="12">
        <f>IF(Cash!G104=0,0,Cash!G104)</f>
        <v>0</v>
      </c>
      <c r="K104" s="12">
        <f t="shared" si="9"/>
        <v>0</v>
      </c>
      <c r="L104" s="14" t="str">
        <f xml:space="preserve"> CONCATENATE("Cash Spent by ",$C$2," ",TEXT($C$3,"dd/mm/yyyy")," ", Cash!D104)</f>
        <v xml:space="preserve">Cash Spent by CAMHS Phoenix School  </v>
      </c>
    </row>
    <row r="105" spans="1:12" x14ac:dyDescent="0.25">
      <c r="A105" s="13" t="str">
        <f>IF(OR(ISBLANK(Cash!J105))," ",Cash!J105)</f>
        <v xml:space="preserve"> </v>
      </c>
      <c r="B105" s="13" t="str">
        <f>IF(OR(ISBLANK(Cash!I105))," ",Cash!I105)</f>
        <v xml:space="preserve"> </v>
      </c>
      <c r="C105" s="196" t="str">
        <f>IF(TRIM(Cash!K105) = "",$G$1,Cash!K105)</f>
        <v>99999-999</v>
      </c>
      <c r="D105" s="13" t="str">
        <f>IF(OR(ISBLANK(Cash!L105))," ",Cash!L105)</f>
        <v xml:space="preserve"> </v>
      </c>
      <c r="E105" s="13" t="str">
        <f>IF(OR(ISBLANK(Cash!M105))," ",Cash!M105)</f>
        <v xml:space="preserve"> </v>
      </c>
      <c r="F105" t="str">
        <f t="shared" si="7"/>
        <v xml:space="preserve"> </v>
      </c>
      <c r="G105" t="str">
        <f t="shared" si="8"/>
        <v xml:space="preserve"> </v>
      </c>
      <c r="H105" s="12" t="str">
        <f t="shared" si="10"/>
        <v xml:space="preserve"> </v>
      </c>
      <c r="I105" s="12">
        <f>Cash!H105</f>
        <v>0</v>
      </c>
      <c r="J105" s="12">
        <f>IF(Cash!G105=0,0,Cash!G105)</f>
        <v>0</v>
      </c>
      <c r="K105" s="12">
        <f t="shared" si="9"/>
        <v>0</v>
      </c>
      <c r="L105" s="14" t="str">
        <f xml:space="preserve"> CONCATENATE("Cash Spent by ",$C$2," ",TEXT($C$3,"dd/mm/yyyy")," ", Cash!D105)</f>
        <v xml:space="preserve">Cash Spent by CAMHS Phoenix School  </v>
      </c>
    </row>
    <row r="106" spans="1:12" x14ac:dyDescent="0.25">
      <c r="A106" s="13" t="str">
        <f>IF(OR(ISBLANK('Chqs to Payee'!J6))," ",'Chqs to Payee'!J6)</f>
        <v xml:space="preserve"> </v>
      </c>
      <c r="B106" s="13" t="str">
        <f>IF(OR(ISBLANK('Chqs to Payee'!I6))," ",'Chqs to Payee'!I6)</f>
        <v xml:space="preserve"> </v>
      </c>
      <c r="C106" s="196" t="str">
        <f>IF(TRIM('Chqs to Payee'!K6) = "",$G$1,'Chqs to Payee'!K6)</f>
        <v>99999-999</v>
      </c>
      <c r="D106" s="13" t="str">
        <f>IF(OR(ISBLANK('Chqs to Payee'!L6))," ",'Chqs to Payee'!L6)</f>
        <v xml:space="preserve"> </v>
      </c>
      <c r="E106" s="13" t="str">
        <f>IF(OR(ISBLANK('Chqs to Payee'!M6))," ",'Chqs to Payee'!M6)</f>
        <v xml:space="preserve"> </v>
      </c>
      <c r="F106" t="str">
        <f t="shared" ref="F106:F145" si="11">IF(J106=0," ",IF(J106=I106/6,"P1",IF(J106=I106/21,"P4"," ")))</f>
        <v xml:space="preserve"> </v>
      </c>
      <c r="G106" t="str">
        <f t="shared" si="0"/>
        <v xml:space="preserve"> </v>
      </c>
      <c r="H106" s="12" t="str">
        <f t="shared" si="10"/>
        <v xml:space="preserve"> </v>
      </c>
      <c r="I106" s="12">
        <f>'Chqs to Payee'!H6</f>
        <v>0</v>
      </c>
      <c r="J106" s="12">
        <f>IF('Chqs to Payee'!G6=0,0,'Chqs to Payee'!G6)</f>
        <v>0</v>
      </c>
      <c r="K106" s="12">
        <f t="shared" ref="K106" si="12">I106-J106</f>
        <v>0</v>
      </c>
      <c r="L106" s="14" t="str">
        <f xml:space="preserve"> CONCATENATE("Cheque Issued by ",$C$2," ",TEXT($C$3,"dd/mm/yyyy")," ", 'Chqs to Payee'!D6)</f>
        <v xml:space="preserve">Cheque Issued by CAMHS Phoenix School  </v>
      </c>
    </row>
    <row r="107" spans="1:12" x14ac:dyDescent="0.25">
      <c r="A107" s="13" t="str">
        <f>IF(OR(ISBLANK('Chqs to Payee'!J7))," ",'Chqs to Payee'!J7)</f>
        <v xml:space="preserve"> </v>
      </c>
      <c r="B107" s="13" t="str">
        <f>IF(OR(ISBLANK('Chqs to Payee'!I7))," ",'Chqs to Payee'!I7)</f>
        <v xml:space="preserve"> </v>
      </c>
      <c r="C107" s="196" t="str">
        <f>IF(TRIM('Chqs to Payee'!K7) = "",$G$1,'Chqs to Payee'!K7)</f>
        <v>99999-999</v>
      </c>
      <c r="D107" s="13" t="str">
        <f>IF(OR(ISBLANK('Chqs to Payee'!L7))," ",'Chqs to Payee'!L7)</f>
        <v xml:space="preserve"> </v>
      </c>
      <c r="E107" s="13" t="str">
        <f>IF(OR(ISBLANK('Chqs to Payee'!M7))," ",'Chqs to Payee'!M7)</f>
        <v xml:space="preserve"> </v>
      </c>
      <c r="F107" t="str">
        <f t="shared" si="11"/>
        <v xml:space="preserve"> </v>
      </c>
      <c r="G107" t="str">
        <f t="shared" si="0"/>
        <v xml:space="preserve"> </v>
      </c>
      <c r="H107" s="12" t="str">
        <f t="shared" si="10"/>
        <v xml:space="preserve"> </v>
      </c>
      <c r="I107" s="12">
        <f>'Chqs to Payee'!H7</f>
        <v>0</v>
      </c>
      <c r="J107" s="12">
        <f>IF('Chqs to Payee'!G7=0,0,'Chqs to Payee'!G7)</f>
        <v>0</v>
      </c>
      <c r="K107" s="12">
        <f t="shared" ref="K107:K115" si="13">I107-J107</f>
        <v>0</v>
      </c>
      <c r="L107" s="14" t="str">
        <f xml:space="preserve"> CONCATENATE("Cheque Issued by ",$C$2," ",TEXT($C$3,"dd/mm/yyyy")," ", 'Chqs to Payee'!D7)</f>
        <v xml:space="preserve">Cheque Issued by CAMHS Phoenix School  </v>
      </c>
    </row>
    <row r="108" spans="1:12" x14ac:dyDescent="0.25">
      <c r="A108" s="13" t="str">
        <f>IF(OR(ISBLANK('Chqs to Payee'!J8))," ",'Chqs to Payee'!J8)</f>
        <v xml:space="preserve"> </v>
      </c>
      <c r="B108" s="13" t="str">
        <f>IF(OR(ISBLANK('Chqs to Payee'!I8))," ",'Chqs to Payee'!I8)</f>
        <v xml:space="preserve"> </v>
      </c>
      <c r="C108" s="196" t="str">
        <f>IF(TRIM('Chqs to Payee'!K8) = "",$G$1,'Chqs to Payee'!K8)</f>
        <v>99999-999</v>
      </c>
      <c r="D108" s="13" t="str">
        <f>IF(OR(ISBLANK('Chqs to Payee'!L8))," ",'Chqs to Payee'!L8)</f>
        <v xml:space="preserve"> </v>
      </c>
      <c r="E108" s="13" t="str">
        <f>IF(OR(ISBLANK('Chqs to Payee'!M8))," ",'Chqs to Payee'!M8)</f>
        <v xml:space="preserve"> </v>
      </c>
      <c r="F108" t="str">
        <f>IF(J108=0," ",IF(J108=I108/6,"P1",IF(J108=I108/21,"P4"," ")))</f>
        <v xml:space="preserve"> </v>
      </c>
      <c r="G108" t="str">
        <f t="shared" si="0"/>
        <v xml:space="preserve"> </v>
      </c>
      <c r="H108" s="12" t="str">
        <f t="shared" si="10"/>
        <v xml:space="preserve"> </v>
      </c>
      <c r="I108" s="12">
        <f>'Chqs to Payee'!H8</f>
        <v>0</v>
      </c>
      <c r="J108" s="12">
        <f>IF('Chqs to Payee'!G8=0,0,'Chqs to Payee'!G8)</f>
        <v>0</v>
      </c>
      <c r="K108" s="12">
        <f t="shared" si="13"/>
        <v>0</v>
      </c>
      <c r="L108" s="14" t="str">
        <f xml:space="preserve"> CONCATENATE("Cheque Issued by ",$C$2," ",TEXT($C$3,"dd/mm/yyyy")," ", 'Chqs to Payee'!D8)</f>
        <v xml:space="preserve">Cheque Issued by CAMHS Phoenix School  </v>
      </c>
    </row>
    <row r="109" spans="1:12" x14ac:dyDescent="0.25">
      <c r="A109" s="13" t="str">
        <f>IF(OR(ISBLANK('Chqs to Payee'!J9))," ",'Chqs to Payee'!J9)</f>
        <v xml:space="preserve"> </v>
      </c>
      <c r="B109" s="13" t="str">
        <f>IF(OR(ISBLANK('Chqs to Payee'!I9))," ",'Chqs to Payee'!I9)</f>
        <v xml:space="preserve"> </v>
      </c>
      <c r="C109" s="196" t="str">
        <f>IF(TRIM('Chqs to Payee'!K9) = "",$G$1,'Chqs to Payee'!K9)</f>
        <v>99999-999</v>
      </c>
      <c r="D109" s="13" t="str">
        <f>IF(OR(ISBLANK('Chqs to Payee'!L9))," ",'Chqs to Payee'!L9)</f>
        <v xml:space="preserve"> </v>
      </c>
      <c r="E109" s="13" t="str">
        <f>IF(OR(ISBLANK('Chqs to Payee'!M9))," ",'Chqs to Payee'!M9)</f>
        <v xml:space="preserve"> </v>
      </c>
      <c r="F109" t="str">
        <f t="shared" si="11"/>
        <v xml:space="preserve"> </v>
      </c>
      <c r="G109" t="str">
        <f t="shared" si="0"/>
        <v xml:space="preserve"> </v>
      </c>
      <c r="H109" s="12" t="str">
        <f t="shared" si="10"/>
        <v xml:space="preserve"> </v>
      </c>
      <c r="I109" s="12">
        <f>'Chqs to Payee'!H9</f>
        <v>0</v>
      </c>
      <c r="J109" s="12">
        <f>IF('Chqs to Payee'!G9=0,0,'Chqs to Payee'!G9)</f>
        <v>0</v>
      </c>
      <c r="K109" s="12">
        <f t="shared" si="13"/>
        <v>0</v>
      </c>
      <c r="L109" s="14" t="str">
        <f xml:space="preserve"> CONCATENATE("Cheque Issued by ",$C$2," ",TEXT($C$3,"dd/mm/yyyy")," ", 'Chqs to Payee'!D9)</f>
        <v xml:space="preserve">Cheque Issued by CAMHS Phoenix School  </v>
      </c>
    </row>
    <row r="110" spans="1:12" x14ac:dyDescent="0.25">
      <c r="A110" s="13" t="str">
        <f>IF(OR(ISBLANK('Chqs to Payee'!J10))," ",'Chqs to Payee'!J10)</f>
        <v xml:space="preserve"> </v>
      </c>
      <c r="B110" s="13" t="str">
        <f>IF(OR(ISBLANK('Chqs to Payee'!I10))," ",'Chqs to Payee'!I10)</f>
        <v xml:space="preserve"> </v>
      </c>
      <c r="C110" s="196" t="str">
        <f>IF(TRIM('Chqs to Payee'!K10) = "",$G$1,'Chqs to Payee'!K10)</f>
        <v>99999-999</v>
      </c>
      <c r="D110" s="13" t="str">
        <f>IF(OR(ISBLANK('Chqs to Payee'!L10))," ",'Chqs to Payee'!L10)</f>
        <v xml:space="preserve"> </v>
      </c>
      <c r="E110" s="13" t="str">
        <f>IF(OR(ISBLANK('Chqs to Payee'!M10))," ",'Chqs to Payee'!M10)</f>
        <v xml:space="preserve"> </v>
      </c>
      <c r="F110" t="str">
        <f t="shared" si="11"/>
        <v xml:space="preserve"> </v>
      </c>
      <c r="G110" t="str">
        <f t="shared" si="0"/>
        <v xml:space="preserve"> </v>
      </c>
      <c r="H110" s="12" t="str">
        <f t="shared" si="10"/>
        <v xml:space="preserve"> </v>
      </c>
      <c r="I110" s="12">
        <f>'Chqs to Payee'!H10</f>
        <v>0</v>
      </c>
      <c r="J110" s="12">
        <f>IF('Chqs to Payee'!G10=0,0,'Chqs to Payee'!G10)</f>
        <v>0</v>
      </c>
      <c r="K110" s="12">
        <f t="shared" si="13"/>
        <v>0</v>
      </c>
      <c r="L110" s="14" t="str">
        <f xml:space="preserve"> CONCATENATE("Cheque Issued by ",$C$2," ",TEXT($C$3,"dd/mm/yyyy")," ", 'Chqs to Payee'!D10)</f>
        <v xml:space="preserve">Cheque Issued by CAMHS Phoenix School  </v>
      </c>
    </row>
    <row r="111" spans="1:12" x14ac:dyDescent="0.25">
      <c r="A111" s="13" t="str">
        <f>IF(OR(ISBLANK('Chqs to Payee'!J11))," ",'Chqs to Payee'!J11)</f>
        <v xml:space="preserve"> </v>
      </c>
      <c r="B111" s="13" t="str">
        <f>IF(OR(ISBLANK('Chqs to Payee'!I11))," ",'Chqs to Payee'!I11)</f>
        <v xml:space="preserve"> </v>
      </c>
      <c r="C111" s="196" t="str">
        <f>IF(TRIM('Chqs to Payee'!K11) = "",$G$1,'Chqs to Payee'!K11)</f>
        <v>99999-999</v>
      </c>
      <c r="D111" s="13" t="str">
        <f>IF(OR(ISBLANK('Chqs to Payee'!L11))," ",'Chqs to Payee'!L11)</f>
        <v xml:space="preserve"> </v>
      </c>
      <c r="E111" s="13" t="str">
        <f>IF(OR(ISBLANK('Chqs to Payee'!M11))," ",'Chqs to Payee'!M11)</f>
        <v xml:space="preserve"> </v>
      </c>
      <c r="F111" t="str">
        <f t="shared" si="11"/>
        <v xml:space="preserve"> </v>
      </c>
      <c r="G111" t="str">
        <f t="shared" si="0"/>
        <v xml:space="preserve"> </v>
      </c>
      <c r="H111" s="12" t="str">
        <f t="shared" si="10"/>
        <v xml:space="preserve"> </v>
      </c>
      <c r="I111" s="12">
        <f>'Chqs to Payee'!H11</f>
        <v>0</v>
      </c>
      <c r="J111" s="12">
        <f>IF('Chqs to Payee'!G11=0,0,'Chqs to Payee'!G11)</f>
        <v>0</v>
      </c>
      <c r="K111" s="12">
        <f t="shared" si="13"/>
        <v>0</v>
      </c>
      <c r="L111" s="14" t="str">
        <f xml:space="preserve"> CONCATENATE("Cheque Issued by ",$C$2," ",TEXT($C$3,"dd/mm/yyyy")," ", 'Chqs to Payee'!D11)</f>
        <v xml:space="preserve">Cheque Issued by CAMHS Phoenix School  </v>
      </c>
    </row>
    <row r="112" spans="1:12" x14ac:dyDescent="0.25">
      <c r="A112" s="13" t="str">
        <f>IF(OR(ISBLANK('Chqs to Payee'!J12))," ",'Chqs to Payee'!J12)</f>
        <v xml:space="preserve"> </v>
      </c>
      <c r="B112" s="13" t="str">
        <f>IF(OR(ISBLANK('Chqs to Payee'!I12))," ",'Chqs to Payee'!I12)</f>
        <v xml:space="preserve"> </v>
      </c>
      <c r="C112" s="196" t="str">
        <f>IF(TRIM('Chqs to Payee'!K12) = "",$G$1,'Chqs to Payee'!K12)</f>
        <v>99999-999</v>
      </c>
      <c r="D112" s="13" t="str">
        <f>IF(OR(ISBLANK('Chqs to Payee'!L12))," ",'Chqs to Payee'!L12)</f>
        <v xml:space="preserve"> </v>
      </c>
      <c r="E112" s="13" t="str">
        <f>IF(OR(ISBLANK('Chqs to Payee'!M12))," ",'Chqs to Payee'!M12)</f>
        <v xml:space="preserve"> </v>
      </c>
      <c r="F112" t="str">
        <f t="shared" si="11"/>
        <v xml:space="preserve"> </v>
      </c>
      <c r="G112" t="str">
        <f t="shared" si="0"/>
        <v xml:space="preserve"> </v>
      </c>
      <c r="H112" s="12" t="str">
        <f t="shared" si="10"/>
        <v xml:space="preserve"> </v>
      </c>
      <c r="I112" s="12">
        <f>'Chqs to Payee'!H12</f>
        <v>0</v>
      </c>
      <c r="J112" s="12">
        <f>IF('Chqs to Payee'!G12=0,0,'Chqs to Payee'!G12)</f>
        <v>0</v>
      </c>
      <c r="K112" s="12">
        <f t="shared" si="13"/>
        <v>0</v>
      </c>
      <c r="L112" s="14" t="str">
        <f xml:space="preserve"> CONCATENATE("Cheque Issued by ",$C$2," ",TEXT($C$3,"dd/mm/yyyy")," ", 'Chqs to Payee'!D12)</f>
        <v xml:space="preserve">Cheque Issued by CAMHS Phoenix School  </v>
      </c>
    </row>
    <row r="113" spans="1:12" x14ac:dyDescent="0.25">
      <c r="A113" s="13" t="str">
        <f>IF(OR(ISBLANK('Chqs to Payee'!J13))," ",'Chqs to Payee'!J13)</f>
        <v xml:space="preserve"> </v>
      </c>
      <c r="B113" s="13" t="str">
        <f>IF(OR(ISBLANK('Chqs to Payee'!I13))," ",'Chqs to Payee'!I13)</f>
        <v xml:space="preserve"> </v>
      </c>
      <c r="C113" s="196" t="str">
        <f>IF(TRIM('Chqs to Payee'!K13) = "",$G$1,'Chqs to Payee'!K13)</f>
        <v>99999-999</v>
      </c>
      <c r="D113" s="13" t="str">
        <f>IF(OR(ISBLANK('Chqs to Payee'!L13))," ",'Chqs to Payee'!L13)</f>
        <v xml:space="preserve"> </v>
      </c>
      <c r="E113" s="13" t="str">
        <f>IF(OR(ISBLANK('Chqs to Payee'!M13))," ",'Chqs to Payee'!M13)</f>
        <v xml:space="preserve"> </v>
      </c>
      <c r="F113" t="str">
        <f t="shared" si="11"/>
        <v xml:space="preserve"> </v>
      </c>
      <c r="G113" t="str">
        <f t="shared" si="0"/>
        <v xml:space="preserve"> </v>
      </c>
      <c r="H113" s="12" t="str">
        <f t="shared" si="10"/>
        <v xml:space="preserve"> </v>
      </c>
      <c r="I113" s="12">
        <f>'Chqs to Payee'!H13</f>
        <v>0</v>
      </c>
      <c r="J113" s="12">
        <f>IF('Chqs to Payee'!G13=0,0,'Chqs to Payee'!G13)</f>
        <v>0</v>
      </c>
      <c r="K113" s="12">
        <f t="shared" si="13"/>
        <v>0</v>
      </c>
      <c r="L113" s="14" t="str">
        <f xml:space="preserve"> CONCATENATE("Cheque Issued by ",$C$2," ",TEXT($C$3,"dd/mm/yyyy")," ", 'Chqs to Payee'!D13)</f>
        <v xml:space="preserve">Cheque Issued by CAMHS Phoenix School  </v>
      </c>
    </row>
    <row r="114" spans="1:12" x14ac:dyDescent="0.25">
      <c r="A114" s="13" t="str">
        <f>IF(OR(ISBLANK('Chqs to Payee'!J14))," ",'Chqs to Payee'!J14)</f>
        <v xml:space="preserve"> </v>
      </c>
      <c r="B114" s="13" t="str">
        <f>IF(OR(ISBLANK('Chqs to Payee'!I14))," ",'Chqs to Payee'!I14)</f>
        <v xml:space="preserve"> </v>
      </c>
      <c r="C114" s="196" t="str">
        <f>IF(TRIM('Chqs to Payee'!K14) = "",$G$1,'Chqs to Payee'!K14)</f>
        <v>99999-999</v>
      </c>
      <c r="D114" s="13" t="str">
        <f>IF(OR(ISBLANK('Chqs to Payee'!L14))," ",'Chqs to Payee'!L14)</f>
        <v xml:space="preserve"> </v>
      </c>
      <c r="E114" s="13" t="str">
        <f>IF(OR(ISBLANK('Chqs to Payee'!M14))," ",'Chqs to Payee'!M14)</f>
        <v xml:space="preserve"> </v>
      </c>
      <c r="F114" t="str">
        <f t="shared" si="11"/>
        <v xml:space="preserve"> </v>
      </c>
      <c r="G114" t="str">
        <f t="shared" si="0"/>
        <v xml:space="preserve"> </v>
      </c>
      <c r="H114" s="12" t="str">
        <f t="shared" si="10"/>
        <v xml:space="preserve"> </v>
      </c>
      <c r="I114" s="12">
        <f>'Chqs to Payee'!H14</f>
        <v>0</v>
      </c>
      <c r="J114" s="12">
        <f>IF('Chqs to Payee'!G14=0,0,'Chqs to Payee'!G14)</f>
        <v>0</v>
      </c>
      <c r="K114" s="12">
        <f t="shared" si="13"/>
        <v>0</v>
      </c>
      <c r="L114" s="14" t="str">
        <f xml:space="preserve"> CONCATENATE("Cheque Issued by ",$C$2," ",TEXT($C$3,"dd/mm/yyyy")," ", 'Chqs to Payee'!D14)</f>
        <v xml:space="preserve">Cheque Issued by CAMHS Phoenix School  </v>
      </c>
    </row>
    <row r="115" spans="1:12" x14ac:dyDescent="0.25">
      <c r="A115" s="13" t="str">
        <f>IF(OR(ISBLANK('Chqs to Payee'!J15))," ",'Chqs to Payee'!J15)</f>
        <v xml:space="preserve"> </v>
      </c>
      <c r="B115" s="13" t="str">
        <f>IF(OR(ISBLANK('Chqs to Payee'!I15))," ",'Chqs to Payee'!I15)</f>
        <v xml:space="preserve"> </v>
      </c>
      <c r="C115" s="196" t="str">
        <f>IF(TRIM('Chqs to Payee'!K15) = "",$G$1,'Chqs to Payee'!K15)</f>
        <v>99999-999</v>
      </c>
      <c r="D115" s="13" t="str">
        <f>IF(OR(ISBLANK('Chqs to Payee'!L15))," ",'Chqs to Payee'!L15)</f>
        <v xml:space="preserve"> </v>
      </c>
      <c r="E115" s="13" t="str">
        <f>IF(OR(ISBLANK('Chqs to Payee'!M15))," ",'Chqs to Payee'!M15)</f>
        <v xml:space="preserve"> </v>
      </c>
      <c r="F115" t="str">
        <f t="shared" si="11"/>
        <v xml:space="preserve"> </v>
      </c>
      <c r="G115" t="str">
        <f t="shared" si="0"/>
        <v xml:space="preserve"> </v>
      </c>
      <c r="H115" s="12" t="str">
        <f t="shared" si="10"/>
        <v xml:space="preserve"> </v>
      </c>
      <c r="I115" s="12">
        <f>'Chqs to Payee'!H15</f>
        <v>0</v>
      </c>
      <c r="J115" s="12">
        <f>IF('Chqs to Payee'!G15=0,0,'Chqs to Payee'!G15)</f>
        <v>0</v>
      </c>
      <c r="K115" s="12">
        <f t="shared" si="13"/>
        <v>0</v>
      </c>
      <c r="L115" s="14" t="str">
        <f xml:space="preserve"> CONCATENATE("Cheque Issued by ",$C$2," ",TEXT($C$3,"dd/mm/yyyy")," ", 'Chqs to Payee'!D15)</f>
        <v xml:space="preserve">Cheque Issued by CAMHS Phoenix School  </v>
      </c>
    </row>
    <row r="116" spans="1:12" x14ac:dyDescent="0.25">
      <c r="A116" s="13" t="str">
        <f>IF(OR(ISBLANK('Chqs to Payee'!J16))," ",'Chqs to Payee'!J16)</f>
        <v xml:space="preserve"> </v>
      </c>
      <c r="B116" s="13" t="str">
        <f>IF(OR(ISBLANK('Chqs to Payee'!I16))," ",'Chqs to Payee'!I16)</f>
        <v xml:space="preserve"> </v>
      </c>
      <c r="C116" s="196" t="str">
        <f>IF(TRIM('Chqs to Payee'!K16) = "",$G$1,'Chqs to Payee'!K16)</f>
        <v>99999-999</v>
      </c>
      <c r="D116" s="13" t="str">
        <f>IF(OR(ISBLANK('Chqs to Payee'!L16))," ",'Chqs to Payee'!L16)</f>
        <v xml:space="preserve"> </v>
      </c>
      <c r="E116" s="13" t="str">
        <f>IF(OR(ISBLANK('Chqs to Payee'!M16))," ",'Chqs to Payee'!M16)</f>
        <v xml:space="preserve"> </v>
      </c>
      <c r="F116" t="str">
        <f t="shared" si="11"/>
        <v xml:space="preserve"> </v>
      </c>
      <c r="G116" t="str">
        <f t="shared" si="0"/>
        <v xml:space="preserve"> </v>
      </c>
      <c r="H116" s="12" t="str">
        <f t="shared" si="10"/>
        <v xml:space="preserve"> </v>
      </c>
      <c r="I116" s="12">
        <f>'Chqs to Payee'!H16</f>
        <v>0</v>
      </c>
      <c r="J116" s="12">
        <f>IF('Chqs to Payee'!G16=0,0,'Chqs to Payee'!G16)</f>
        <v>0</v>
      </c>
      <c r="K116" s="12">
        <f t="shared" ref="K116:K119" si="14">I116-J116</f>
        <v>0</v>
      </c>
      <c r="L116" s="14" t="str">
        <f xml:space="preserve"> CONCATENATE("Cheque Issued by ",$C$2," ",TEXT($C$3,"dd/mm/yyyy")," ", 'Chqs to Payee'!D16)</f>
        <v xml:space="preserve">Cheque Issued by CAMHS Phoenix School  </v>
      </c>
    </row>
    <row r="117" spans="1:12" x14ac:dyDescent="0.25">
      <c r="A117" s="13" t="str">
        <f>IF(OR(ISBLANK('Chqs to Payee'!J17))," ",'Chqs to Payee'!J17)</f>
        <v xml:space="preserve"> </v>
      </c>
      <c r="B117" s="13" t="str">
        <f>IF(OR(ISBLANK('Chqs to Payee'!I17))," ",'Chqs to Payee'!I17)</f>
        <v xml:space="preserve"> </v>
      </c>
      <c r="C117" s="196" t="str">
        <f>IF(TRIM('Chqs to Payee'!K17) = "",$G$1,'Chqs to Payee'!K17)</f>
        <v>99999-999</v>
      </c>
      <c r="D117" s="13" t="str">
        <f>IF(OR(ISBLANK('Chqs to Payee'!L17))," ",'Chqs to Payee'!L17)</f>
        <v xml:space="preserve"> </v>
      </c>
      <c r="E117" s="13" t="str">
        <f>IF(OR(ISBLANK('Chqs to Payee'!M17))," ",'Chqs to Payee'!M17)</f>
        <v xml:space="preserve"> </v>
      </c>
      <c r="F117" t="str">
        <f t="shared" si="11"/>
        <v xml:space="preserve"> </v>
      </c>
      <c r="G117" t="str">
        <f t="shared" si="0"/>
        <v xml:space="preserve"> </v>
      </c>
      <c r="H117" s="12" t="str">
        <f t="shared" si="10"/>
        <v xml:space="preserve"> </v>
      </c>
      <c r="I117" s="12">
        <f>'Chqs to Payee'!H17</f>
        <v>0</v>
      </c>
      <c r="J117" s="12">
        <f>IF('Chqs to Payee'!G17=0,0,'Chqs to Payee'!G17)</f>
        <v>0</v>
      </c>
      <c r="K117" s="12">
        <f t="shared" si="14"/>
        <v>0</v>
      </c>
      <c r="L117" s="14" t="str">
        <f xml:space="preserve"> CONCATENATE("Cheque Issued by ",$C$2," ",TEXT($C$3,"dd/mm/yyyy")," ", 'Chqs to Payee'!D17)</f>
        <v xml:space="preserve">Cheque Issued by CAMHS Phoenix School  </v>
      </c>
    </row>
    <row r="118" spans="1:12" x14ac:dyDescent="0.25">
      <c r="A118" s="13" t="str">
        <f>IF(OR(ISBLANK('Chqs to Payee'!J18))," ",'Chqs to Payee'!J18)</f>
        <v xml:space="preserve"> </v>
      </c>
      <c r="B118" s="13" t="str">
        <f>IF(OR(ISBLANK('Chqs to Payee'!I18))," ",'Chqs to Payee'!I18)</f>
        <v xml:space="preserve"> </v>
      </c>
      <c r="C118" s="196" t="str">
        <f>IF(TRIM('Chqs to Payee'!K18) = "",$G$1,'Chqs to Payee'!K18)</f>
        <v>99999-999</v>
      </c>
      <c r="D118" s="13" t="str">
        <f>IF(OR(ISBLANK('Chqs to Payee'!L18))," ",'Chqs to Payee'!L18)</f>
        <v xml:space="preserve"> </v>
      </c>
      <c r="E118" s="13" t="str">
        <f>IF(OR(ISBLANK('Chqs to Payee'!M18))," ",'Chqs to Payee'!M18)</f>
        <v xml:space="preserve"> </v>
      </c>
      <c r="F118" t="str">
        <f t="shared" si="11"/>
        <v xml:space="preserve"> </v>
      </c>
      <c r="G118" t="str">
        <f t="shared" si="0"/>
        <v xml:space="preserve"> </v>
      </c>
      <c r="H118" s="12" t="str">
        <f t="shared" si="10"/>
        <v xml:space="preserve"> </v>
      </c>
      <c r="I118" s="12">
        <f>'Chqs to Payee'!H18</f>
        <v>0</v>
      </c>
      <c r="J118" s="12">
        <f>IF('Chqs to Payee'!G18=0,0,'Chqs to Payee'!G18)</f>
        <v>0</v>
      </c>
      <c r="K118" s="12">
        <f t="shared" si="14"/>
        <v>0</v>
      </c>
      <c r="L118" s="14" t="str">
        <f xml:space="preserve"> CONCATENATE("Cheque Issued by ",$C$2," ",TEXT($C$3,"dd/mm/yyyy")," ", 'Chqs to Payee'!D18)</f>
        <v xml:space="preserve">Cheque Issued by CAMHS Phoenix School  </v>
      </c>
    </row>
    <row r="119" spans="1:12" x14ac:dyDescent="0.25">
      <c r="A119" s="13" t="str">
        <f>IF(OR(ISBLANK('Chqs to Payee'!J19))," ",'Chqs to Payee'!J19)</f>
        <v xml:space="preserve"> </v>
      </c>
      <c r="B119" s="13" t="str">
        <f>IF(OR(ISBLANK('Chqs to Payee'!I19))," ",'Chqs to Payee'!I19)</f>
        <v xml:space="preserve"> </v>
      </c>
      <c r="C119" s="196" t="str">
        <f>IF(TRIM('Chqs to Payee'!K19) = "",$G$1,'Chqs to Payee'!K19)</f>
        <v>99999-999</v>
      </c>
      <c r="D119" s="13" t="str">
        <f>IF(OR(ISBLANK('Chqs to Payee'!L19))," ",'Chqs to Payee'!L19)</f>
        <v xml:space="preserve"> </v>
      </c>
      <c r="E119" s="13" t="str">
        <f>IF(OR(ISBLANK('Chqs to Payee'!M19))," ",'Chqs to Payee'!M19)</f>
        <v xml:space="preserve"> </v>
      </c>
      <c r="F119" t="str">
        <f t="shared" si="11"/>
        <v xml:space="preserve"> </v>
      </c>
      <c r="G119" t="str">
        <f t="shared" si="0"/>
        <v xml:space="preserve"> </v>
      </c>
      <c r="H119" s="12" t="str">
        <f t="shared" si="10"/>
        <v xml:space="preserve"> </v>
      </c>
      <c r="I119" s="12">
        <f>'Chqs to Payee'!H19</f>
        <v>0</v>
      </c>
      <c r="J119" s="12">
        <f>IF('Chqs to Payee'!G19=0,0,'Chqs to Payee'!G19)</f>
        <v>0</v>
      </c>
      <c r="K119" s="12">
        <f t="shared" si="14"/>
        <v>0</v>
      </c>
      <c r="L119" s="14" t="str">
        <f xml:space="preserve"> CONCATENATE("Cheque Issued by ",$C$2," ",TEXT($C$3,"dd/mm/yyyy")," ", 'Chqs to Payee'!D19)</f>
        <v xml:space="preserve">Cheque Issued by CAMHS Phoenix School  </v>
      </c>
    </row>
    <row r="120" spans="1:12" x14ac:dyDescent="0.25">
      <c r="A120" s="13" t="str">
        <f>IF(OR(ISBLANK('Chqs to Payee'!J20))," ",'Chqs to Payee'!J20)</f>
        <v xml:space="preserve"> </v>
      </c>
      <c r="B120" s="13" t="str">
        <f>IF(OR(ISBLANK('Chqs to Payee'!I20))," ",'Chqs to Payee'!I20)</f>
        <v xml:space="preserve"> </v>
      </c>
      <c r="C120" s="196" t="str">
        <f>IF(TRIM('Chqs to Payee'!K20) = "",$G$1,'Chqs to Payee'!K20)</f>
        <v>99999-999</v>
      </c>
      <c r="D120" s="13" t="str">
        <f>IF(OR(ISBLANK('Chqs to Payee'!L20))," ",'Chqs to Payee'!L20)</f>
        <v xml:space="preserve"> </v>
      </c>
      <c r="E120" s="13" t="str">
        <f>IF(OR(ISBLANK('Chqs to Payee'!M20))," ",'Chqs to Payee'!M20)</f>
        <v xml:space="preserve"> </v>
      </c>
      <c r="F120" t="str">
        <f t="shared" ref="F120:F124" si="15">IF(J120=0," ",IF(J120=I120/6,"P1",IF(J120=I120/21,"P4"," ")))</f>
        <v xml:space="preserve"> </v>
      </c>
      <c r="G120" t="str">
        <f t="shared" ref="G120:G124" si="16">IF(F120="P1","TX",IF(F120="P4","TX"," "))</f>
        <v xml:space="preserve"> </v>
      </c>
      <c r="H120" s="12" t="str">
        <f t="shared" si="10"/>
        <v xml:space="preserve"> </v>
      </c>
      <c r="I120" s="12">
        <f>'Chqs to Payee'!H20</f>
        <v>0</v>
      </c>
      <c r="J120" s="12">
        <f>IF('Chqs to Payee'!G20=0,0,'Chqs to Payee'!G20)</f>
        <v>0</v>
      </c>
      <c r="K120" s="12">
        <f t="shared" ref="K120:K124" si="17">I120-J120</f>
        <v>0</v>
      </c>
      <c r="L120" s="14" t="str">
        <f xml:space="preserve"> CONCATENATE("Cheque Issued by ",$C$2," ",TEXT($C$3,"dd/mm/yyyy")," ", 'Chqs to Payee'!D20)</f>
        <v xml:space="preserve">Cheque Issued by CAMHS Phoenix School  </v>
      </c>
    </row>
    <row r="121" spans="1:12" x14ac:dyDescent="0.25">
      <c r="A121" s="13" t="str">
        <f>IF(OR(ISBLANK('Chqs to Payee'!J21))," ",'Chqs to Payee'!J21)</f>
        <v xml:space="preserve"> </v>
      </c>
      <c r="B121" s="13" t="str">
        <f>IF(OR(ISBLANK('Chqs to Payee'!I21))," ",'Chqs to Payee'!I21)</f>
        <v xml:space="preserve"> </v>
      </c>
      <c r="C121" s="196" t="str">
        <f>IF(TRIM('Chqs to Payee'!K21) = "",$G$1,'Chqs to Payee'!K21)</f>
        <v>99999-999</v>
      </c>
      <c r="D121" s="13" t="str">
        <f>IF(OR(ISBLANK('Chqs to Payee'!L21))," ",'Chqs to Payee'!L21)</f>
        <v xml:space="preserve"> </v>
      </c>
      <c r="E121" s="13" t="str">
        <f>IF(OR(ISBLANK('Chqs to Payee'!M21))," ",'Chqs to Payee'!M21)</f>
        <v xml:space="preserve"> </v>
      </c>
      <c r="F121" t="str">
        <f t="shared" si="15"/>
        <v xml:space="preserve"> </v>
      </c>
      <c r="G121" t="str">
        <f t="shared" si="16"/>
        <v xml:space="preserve"> </v>
      </c>
      <c r="H121" s="12" t="str">
        <f t="shared" si="10"/>
        <v xml:space="preserve"> </v>
      </c>
      <c r="I121" s="12">
        <f>'Chqs to Payee'!H21</f>
        <v>0</v>
      </c>
      <c r="J121" s="12">
        <f>IF('Chqs to Payee'!G21=0,0,'Chqs to Payee'!G21)</f>
        <v>0</v>
      </c>
      <c r="K121" s="12">
        <f t="shared" si="17"/>
        <v>0</v>
      </c>
      <c r="L121" s="14" t="str">
        <f xml:space="preserve"> CONCATENATE("Cheque Issued by ",$C$2," ",TEXT($C$3,"dd/mm/yyyy")," ", 'Chqs to Payee'!D21)</f>
        <v xml:space="preserve">Cheque Issued by CAMHS Phoenix School  </v>
      </c>
    </row>
    <row r="122" spans="1:12" x14ac:dyDescent="0.25">
      <c r="A122" s="13" t="str">
        <f>IF(OR(ISBLANK('Chqs to Payee'!J22))," ",'Chqs to Payee'!J22)</f>
        <v xml:space="preserve"> </v>
      </c>
      <c r="B122" s="13" t="str">
        <f>IF(OR(ISBLANK('Chqs to Payee'!I22))," ",'Chqs to Payee'!I22)</f>
        <v xml:space="preserve"> </v>
      </c>
      <c r="C122" s="196" t="str">
        <f>IF(TRIM('Chqs to Payee'!K22) = "",$G$1,'Chqs to Payee'!K22)</f>
        <v>99999-999</v>
      </c>
      <c r="D122" s="13" t="str">
        <f>IF(OR(ISBLANK('Chqs to Payee'!L22))," ",'Chqs to Payee'!L22)</f>
        <v xml:space="preserve"> </v>
      </c>
      <c r="E122" s="13" t="str">
        <f>IF(OR(ISBLANK('Chqs to Payee'!M22))," ",'Chqs to Payee'!M22)</f>
        <v xml:space="preserve"> </v>
      </c>
      <c r="F122" t="str">
        <f t="shared" si="15"/>
        <v xml:space="preserve"> </v>
      </c>
      <c r="G122" t="str">
        <f t="shared" si="16"/>
        <v xml:space="preserve"> </v>
      </c>
      <c r="H122" s="12" t="str">
        <f t="shared" si="10"/>
        <v xml:space="preserve"> </v>
      </c>
      <c r="I122" s="12">
        <f>'Chqs to Payee'!H22</f>
        <v>0</v>
      </c>
      <c r="J122" s="12">
        <f>IF('Chqs to Payee'!G22=0,0,'Chqs to Payee'!G22)</f>
        <v>0</v>
      </c>
      <c r="K122" s="12">
        <f t="shared" si="17"/>
        <v>0</v>
      </c>
      <c r="L122" s="14" t="str">
        <f xml:space="preserve"> CONCATENATE("Cheque Issued by ",$C$2," ",TEXT($C$3,"dd/mm/yyyy")," ", 'Chqs to Payee'!D22)</f>
        <v xml:space="preserve">Cheque Issued by CAMHS Phoenix School  </v>
      </c>
    </row>
    <row r="123" spans="1:12" x14ac:dyDescent="0.25">
      <c r="A123" s="13" t="str">
        <f>IF(OR(ISBLANK('Chqs to Payee'!J23))," ",'Chqs to Payee'!J23)</f>
        <v xml:space="preserve"> </v>
      </c>
      <c r="B123" s="13" t="str">
        <f>IF(OR(ISBLANK('Chqs to Payee'!I23))," ",'Chqs to Payee'!I23)</f>
        <v xml:space="preserve"> </v>
      </c>
      <c r="C123" s="196" t="str">
        <f>IF(TRIM('Chqs to Payee'!K23) = "",$G$1,'Chqs to Payee'!K23)</f>
        <v>99999-999</v>
      </c>
      <c r="D123" s="13" t="str">
        <f>IF(OR(ISBLANK('Chqs to Payee'!L23))," ",'Chqs to Payee'!L23)</f>
        <v xml:space="preserve"> </v>
      </c>
      <c r="E123" s="13" t="str">
        <f>IF(OR(ISBLANK('Chqs to Payee'!M23))," ",'Chqs to Payee'!M23)</f>
        <v xml:space="preserve"> </v>
      </c>
      <c r="F123" t="str">
        <f t="shared" si="15"/>
        <v xml:space="preserve"> </v>
      </c>
      <c r="G123" t="str">
        <f t="shared" si="16"/>
        <v xml:space="preserve"> </v>
      </c>
      <c r="H123" s="12" t="str">
        <f t="shared" si="10"/>
        <v xml:space="preserve"> </v>
      </c>
      <c r="I123" s="12">
        <f>'Chqs to Payee'!H23</f>
        <v>0</v>
      </c>
      <c r="J123" s="12">
        <f>IF('Chqs to Payee'!G23=0,0,'Chqs to Payee'!G23)</f>
        <v>0</v>
      </c>
      <c r="K123" s="12">
        <f t="shared" si="17"/>
        <v>0</v>
      </c>
      <c r="L123" s="14" t="str">
        <f xml:space="preserve"> CONCATENATE("Cheque Issued by ",$C$2," ",TEXT($C$3,"dd/mm/yyyy")," ", 'Chqs to Payee'!D23)</f>
        <v xml:space="preserve">Cheque Issued by CAMHS Phoenix School  </v>
      </c>
    </row>
    <row r="124" spans="1:12" x14ac:dyDescent="0.25">
      <c r="A124" s="13" t="str">
        <f>IF(OR(ISBLANK('Chqs to Payee'!J24))," ",'Chqs to Payee'!J24)</f>
        <v xml:space="preserve"> </v>
      </c>
      <c r="B124" s="13" t="str">
        <f>IF(OR(ISBLANK('Chqs to Payee'!I24))," ",'Chqs to Payee'!I24)</f>
        <v xml:space="preserve"> </v>
      </c>
      <c r="C124" s="196" t="str">
        <f>IF(TRIM('Chqs to Payee'!K24) = "",$G$1,'Chqs to Payee'!K24)</f>
        <v>99999-999</v>
      </c>
      <c r="D124" s="13" t="str">
        <f>IF(OR(ISBLANK('Chqs to Payee'!L24))," ",'Chqs to Payee'!L24)</f>
        <v xml:space="preserve"> </v>
      </c>
      <c r="E124" s="13" t="str">
        <f>IF(OR(ISBLANK('Chqs to Payee'!M24))," ",'Chqs to Payee'!M24)</f>
        <v xml:space="preserve"> </v>
      </c>
      <c r="F124" t="str">
        <f t="shared" si="15"/>
        <v xml:space="preserve"> </v>
      </c>
      <c r="G124" t="str">
        <f t="shared" si="16"/>
        <v xml:space="preserve"> </v>
      </c>
      <c r="H124" s="12" t="str">
        <f t="shared" si="10"/>
        <v xml:space="preserve"> </v>
      </c>
      <c r="I124" s="12">
        <f>'Chqs to Payee'!H24</f>
        <v>0</v>
      </c>
      <c r="J124" s="12">
        <f>IF('Chqs to Payee'!G24=0,0,'Chqs to Payee'!G24)</f>
        <v>0</v>
      </c>
      <c r="K124" s="12">
        <f t="shared" si="17"/>
        <v>0</v>
      </c>
      <c r="L124" s="14" t="str">
        <f xml:space="preserve"> CONCATENATE("Cheque Issued by ",$C$2," ",TEXT($C$3,"dd/mm/yyyy")," ", 'Chqs to Payee'!D24)</f>
        <v xml:space="preserve">Cheque Issued by CAMHS Phoenix School  </v>
      </c>
    </row>
    <row r="125" spans="1:12" x14ac:dyDescent="0.25">
      <c r="A125" s="13" t="str">
        <f>IF(OR(ISBLANK('Chqs to Payee'!J25))," ",'Chqs to Payee'!J25)</f>
        <v xml:space="preserve"> </v>
      </c>
      <c r="B125" s="13" t="str">
        <f>IF(OR(ISBLANK('Chqs to Payee'!I25))," ",'Chqs to Payee'!I25)</f>
        <v xml:space="preserve"> </v>
      </c>
      <c r="C125" s="196" t="str">
        <f>IF(TRIM('Chqs to Payee'!K25) = "",$G$1,'Chqs to Payee'!K25)</f>
        <v>99999-999</v>
      </c>
      <c r="D125" s="13" t="str">
        <f>IF(OR(ISBLANK('Chqs to Payee'!L25))," ",'Chqs to Payee'!L25)</f>
        <v xml:space="preserve"> </v>
      </c>
      <c r="E125" s="13" t="str">
        <f>IF(OR(ISBLANK('Chqs to Payee'!M25))," ",'Chqs to Payee'!M25)</f>
        <v xml:space="preserve"> </v>
      </c>
      <c r="F125" t="str">
        <f t="shared" ref="F125:F143" si="18">IF(J125=0," ",IF(J125=I125/6,"P1",IF(J125=I125/21,"P4"," ")))</f>
        <v xml:space="preserve"> </v>
      </c>
      <c r="G125" t="str">
        <f t="shared" ref="G125:G143" si="19">IF(F125="P1","TX",IF(F125="P4","TX"," "))</f>
        <v xml:space="preserve"> </v>
      </c>
      <c r="H125" s="12" t="str">
        <f t="shared" si="10"/>
        <v xml:space="preserve"> </v>
      </c>
      <c r="I125" s="12">
        <f>'Chqs to Payee'!H25</f>
        <v>0</v>
      </c>
      <c r="J125" s="12">
        <f>IF('Chqs to Payee'!G25=0,0,'Chqs to Payee'!G25)</f>
        <v>0</v>
      </c>
      <c r="K125" s="12">
        <f t="shared" ref="K125:K143" si="20">I125-J125</f>
        <v>0</v>
      </c>
      <c r="L125" s="14" t="str">
        <f xml:space="preserve"> CONCATENATE("Cheque Issued by ",$C$2," ",TEXT($C$3,"dd/mm/yyyy")," ", 'Chqs to Payee'!D25)</f>
        <v xml:space="preserve">Cheque Issued by CAMHS Phoenix School  </v>
      </c>
    </row>
    <row r="126" spans="1:12" x14ac:dyDescent="0.25">
      <c r="A126" s="13" t="str">
        <f>IF(OR(ISBLANK('Chqs to Payee'!J26))," ",'Chqs to Payee'!J26)</f>
        <v xml:space="preserve"> </v>
      </c>
      <c r="B126" s="13" t="str">
        <f>IF(OR(ISBLANK('Chqs to Payee'!I26))," ",'Chqs to Payee'!I26)</f>
        <v xml:space="preserve"> </v>
      </c>
      <c r="C126" s="196" t="str">
        <f>IF(TRIM('Chqs to Payee'!K26) = "",$G$1,'Chqs to Payee'!K26)</f>
        <v>99999-999</v>
      </c>
      <c r="D126" s="13" t="str">
        <f>IF(OR(ISBLANK('Chqs to Payee'!L26))," ",'Chqs to Payee'!L26)</f>
        <v xml:space="preserve"> </v>
      </c>
      <c r="E126" s="13" t="str">
        <f>IF(OR(ISBLANK('Chqs to Payee'!M26))," ",'Chqs to Payee'!M26)</f>
        <v xml:space="preserve"> </v>
      </c>
      <c r="F126" t="str">
        <f t="shared" si="18"/>
        <v xml:space="preserve"> </v>
      </c>
      <c r="G126" t="str">
        <f t="shared" si="19"/>
        <v xml:space="preserve"> </v>
      </c>
      <c r="H126" s="12" t="str">
        <f t="shared" si="10"/>
        <v xml:space="preserve"> </v>
      </c>
      <c r="I126" s="12">
        <f>'Chqs to Payee'!H26</f>
        <v>0</v>
      </c>
      <c r="J126" s="12">
        <f>IF('Chqs to Payee'!G26=0,0,'Chqs to Payee'!G26)</f>
        <v>0</v>
      </c>
      <c r="K126" s="12">
        <f t="shared" si="20"/>
        <v>0</v>
      </c>
      <c r="L126" s="14" t="str">
        <f xml:space="preserve"> CONCATENATE("Cheque Issued by ",$C$2," ",TEXT($C$3,"dd/mm/yyyy")," ", 'Chqs to Payee'!D26)</f>
        <v xml:space="preserve">Cheque Issued by CAMHS Phoenix School  </v>
      </c>
    </row>
    <row r="127" spans="1:12" x14ac:dyDescent="0.25">
      <c r="A127" s="13" t="str">
        <f>IF(OR(ISBLANK('Chqs to Payee'!J27))," ",'Chqs to Payee'!J27)</f>
        <v xml:space="preserve"> </v>
      </c>
      <c r="B127" s="13" t="str">
        <f>IF(OR(ISBLANK('Chqs to Payee'!I27))," ",'Chqs to Payee'!I27)</f>
        <v xml:space="preserve"> </v>
      </c>
      <c r="C127" s="196" t="str">
        <f>IF(TRIM('Chqs to Payee'!K27) = "",$G$1,'Chqs to Payee'!K27)</f>
        <v>99999-999</v>
      </c>
      <c r="D127" s="13" t="str">
        <f>IF(OR(ISBLANK('Chqs to Payee'!L27))," ",'Chqs to Payee'!L27)</f>
        <v xml:space="preserve"> </v>
      </c>
      <c r="E127" s="13" t="str">
        <f>IF(OR(ISBLANK('Chqs to Payee'!M27))," ",'Chqs to Payee'!M27)</f>
        <v xml:space="preserve"> </v>
      </c>
      <c r="F127" t="str">
        <f t="shared" si="18"/>
        <v xml:space="preserve"> </v>
      </c>
      <c r="G127" t="str">
        <f t="shared" si="19"/>
        <v xml:space="preserve"> </v>
      </c>
      <c r="H127" s="12" t="str">
        <f t="shared" si="10"/>
        <v xml:space="preserve"> </v>
      </c>
      <c r="I127" s="12">
        <f>'Chqs to Payee'!H27</f>
        <v>0</v>
      </c>
      <c r="J127" s="12">
        <f>IF('Chqs to Payee'!G27=0,0,'Chqs to Payee'!G27)</f>
        <v>0</v>
      </c>
      <c r="K127" s="12">
        <f t="shared" si="20"/>
        <v>0</v>
      </c>
      <c r="L127" s="14" t="str">
        <f xml:space="preserve"> CONCATENATE("Cheque Issued by ",$C$2," ",TEXT($C$3,"dd/mm/yyyy")," ", 'Chqs to Payee'!D27)</f>
        <v xml:space="preserve">Cheque Issued by CAMHS Phoenix School  </v>
      </c>
    </row>
    <row r="128" spans="1:12" x14ac:dyDescent="0.25">
      <c r="A128" s="13" t="str">
        <f>IF(OR(ISBLANK('Chqs to Payee'!J28))," ",'Chqs to Payee'!J28)</f>
        <v xml:space="preserve"> </v>
      </c>
      <c r="B128" s="13" t="str">
        <f>IF(OR(ISBLANK('Chqs to Payee'!I28))," ",'Chqs to Payee'!I28)</f>
        <v xml:space="preserve"> </v>
      </c>
      <c r="C128" s="196" t="str">
        <f>IF(TRIM('Chqs to Payee'!K28) = "",$G$1,'Chqs to Payee'!K28)</f>
        <v>99999-999</v>
      </c>
      <c r="D128" s="13" t="str">
        <f>IF(OR(ISBLANK('Chqs to Payee'!L28))," ",'Chqs to Payee'!L28)</f>
        <v xml:space="preserve"> </v>
      </c>
      <c r="E128" s="13" t="str">
        <f>IF(OR(ISBLANK('Chqs to Payee'!M28))," ",'Chqs to Payee'!M28)</f>
        <v xml:space="preserve"> </v>
      </c>
      <c r="F128" t="str">
        <f t="shared" si="18"/>
        <v xml:space="preserve"> </v>
      </c>
      <c r="G128" t="str">
        <f t="shared" si="19"/>
        <v xml:space="preserve"> </v>
      </c>
      <c r="H128" s="12" t="str">
        <f t="shared" si="10"/>
        <v xml:space="preserve"> </v>
      </c>
      <c r="I128" s="12">
        <f>'Chqs to Payee'!H28</f>
        <v>0</v>
      </c>
      <c r="J128" s="12">
        <f>IF('Chqs to Payee'!G28=0,0,'Chqs to Payee'!G28)</f>
        <v>0</v>
      </c>
      <c r="K128" s="12">
        <f t="shared" si="20"/>
        <v>0</v>
      </c>
      <c r="L128" s="14" t="str">
        <f xml:space="preserve"> CONCATENATE("Cheque Issued by ",$C$2," ",TEXT($C$3,"dd/mm/yyyy")," ", 'Chqs to Payee'!D28)</f>
        <v xml:space="preserve">Cheque Issued by CAMHS Phoenix School  </v>
      </c>
    </row>
    <row r="129" spans="1:12" x14ac:dyDescent="0.25">
      <c r="A129" s="13" t="str">
        <f>IF(OR(ISBLANK('Chqs to Payee'!J29))," ",'Chqs to Payee'!J29)</f>
        <v xml:space="preserve"> </v>
      </c>
      <c r="B129" s="13" t="str">
        <f>IF(OR(ISBLANK('Chqs to Payee'!I29))," ",'Chqs to Payee'!I29)</f>
        <v xml:space="preserve"> </v>
      </c>
      <c r="C129" s="196" t="str">
        <f>IF(TRIM('Chqs to Payee'!K29) = "",$G$1,'Chqs to Payee'!K29)</f>
        <v>99999-999</v>
      </c>
      <c r="D129" s="13" t="str">
        <f>IF(OR(ISBLANK('Chqs to Payee'!L29))," ",'Chqs to Payee'!L29)</f>
        <v xml:space="preserve"> </v>
      </c>
      <c r="E129" s="13" t="str">
        <f>IF(OR(ISBLANK('Chqs to Payee'!M29))," ",'Chqs to Payee'!M29)</f>
        <v xml:space="preserve"> </v>
      </c>
      <c r="F129" t="str">
        <f t="shared" si="18"/>
        <v xml:space="preserve"> </v>
      </c>
      <c r="G129" t="str">
        <f t="shared" si="19"/>
        <v xml:space="preserve"> </v>
      </c>
      <c r="H129" s="12" t="str">
        <f t="shared" si="10"/>
        <v xml:space="preserve"> </v>
      </c>
      <c r="I129" s="12">
        <f>'Chqs to Payee'!H29</f>
        <v>0</v>
      </c>
      <c r="J129" s="12">
        <f>IF('Chqs to Payee'!G29=0,0,'Chqs to Payee'!G29)</f>
        <v>0</v>
      </c>
      <c r="K129" s="12">
        <f t="shared" si="20"/>
        <v>0</v>
      </c>
      <c r="L129" s="14" t="str">
        <f xml:space="preserve"> CONCATENATE("Cheque Issued by ",$C$2," ",TEXT($C$3,"dd/mm/yyyy")," ", 'Chqs to Payee'!D29)</f>
        <v xml:space="preserve">Cheque Issued by CAMHS Phoenix School  </v>
      </c>
    </row>
    <row r="130" spans="1:12" x14ac:dyDescent="0.25">
      <c r="A130" s="13" t="str">
        <f>IF(OR(ISBLANK('Chqs to Payee'!J30))," ",'Chqs to Payee'!J30)</f>
        <v xml:space="preserve"> </v>
      </c>
      <c r="B130" s="13" t="str">
        <f>IF(OR(ISBLANK('Chqs to Payee'!I30))," ",'Chqs to Payee'!I30)</f>
        <v xml:space="preserve"> </v>
      </c>
      <c r="C130" s="196" t="str">
        <f>IF(TRIM('Chqs to Payee'!K30) = "",$G$1,'Chqs to Payee'!K30)</f>
        <v>99999-999</v>
      </c>
      <c r="D130" s="13" t="str">
        <f>IF(OR(ISBLANK('Chqs to Payee'!L30))," ",'Chqs to Payee'!L30)</f>
        <v xml:space="preserve"> </v>
      </c>
      <c r="E130" s="13" t="str">
        <f>IF(OR(ISBLANK('Chqs to Payee'!M30))," ",'Chqs to Payee'!M30)</f>
        <v xml:space="preserve"> </v>
      </c>
      <c r="F130" t="str">
        <f t="shared" si="18"/>
        <v xml:space="preserve"> </v>
      </c>
      <c r="G130" t="str">
        <f t="shared" si="19"/>
        <v xml:space="preserve"> </v>
      </c>
      <c r="H130" s="12" t="str">
        <f t="shared" si="10"/>
        <v xml:space="preserve"> </v>
      </c>
      <c r="I130" s="12">
        <f>'Chqs to Payee'!H30</f>
        <v>0</v>
      </c>
      <c r="J130" s="12">
        <f>IF('Chqs to Payee'!G30=0,0,'Chqs to Payee'!G30)</f>
        <v>0</v>
      </c>
      <c r="K130" s="12">
        <f t="shared" si="20"/>
        <v>0</v>
      </c>
      <c r="L130" s="14" t="str">
        <f xml:space="preserve"> CONCATENATE("Cheque Issued by ",$C$2," ",TEXT($C$3,"dd/mm/yyyy")," ", 'Chqs to Payee'!D30)</f>
        <v xml:space="preserve">Cheque Issued by CAMHS Phoenix School  </v>
      </c>
    </row>
    <row r="131" spans="1:12" x14ac:dyDescent="0.25">
      <c r="A131" s="13" t="str">
        <f>IF(OR(ISBLANK('Chqs to Payee'!J31))," ",'Chqs to Payee'!J31)</f>
        <v xml:space="preserve"> </v>
      </c>
      <c r="B131" s="13" t="str">
        <f>IF(OR(ISBLANK('Chqs to Payee'!I31))," ",'Chqs to Payee'!I31)</f>
        <v xml:space="preserve"> </v>
      </c>
      <c r="C131" s="196" t="str">
        <f>IF(TRIM('Chqs to Payee'!K31) = "",$G$1,'Chqs to Payee'!K31)</f>
        <v>99999-999</v>
      </c>
      <c r="D131" s="13" t="str">
        <f>IF(OR(ISBLANK('Chqs to Payee'!L31))," ",'Chqs to Payee'!L31)</f>
        <v xml:space="preserve"> </v>
      </c>
      <c r="E131" s="13" t="str">
        <f>IF(OR(ISBLANK('Chqs to Payee'!M31))," ",'Chqs to Payee'!M31)</f>
        <v xml:space="preserve"> </v>
      </c>
      <c r="F131" t="str">
        <f t="shared" si="18"/>
        <v xml:space="preserve"> </v>
      </c>
      <c r="G131" t="str">
        <f t="shared" si="19"/>
        <v xml:space="preserve"> </v>
      </c>
      <c r="H131" s="12" t="str">
        <f t="shared" si="10"/>
        <v xml:space="preserve"> </v>
      </c>
      <c r="I131" s="12">
        <f>'Chqs to Payee'!H31</f>
        <v>0</v>
      </c>
      <c r="J131" s="12">
        <f>IF('Chqs to Payee'!G31=0,0,'Chqs to Payee'!G31)</f>
        <v>0</v>
      </c>
      <c r="K131" s="12">
        <f t="shared" si="20"/>
        <v>0</v>
      </c>
      <c r="L131" s="14" t="str">
        <f xml:space="preserve"> CONCATENATE("Cheque Issued by ",$C$2," ",TEXT($C$3,"dd/mm/yyyy")," ", 'Chqs to Payee'!D31)</f>
        <v xml:space="preserve">Cheque Issued by CAMHS Phoenix School  </v>
      </c>
    </row>
    <row r="132" spans="1:12" x14ac:dyDescent="0.25">
      <c r="A132" s="13" t="str">
        <f>IF(OR(ISBLANK('Chqs to Payee'!J32))," ",'Chqs to Payee'!J32)</f>
        <v xml:space="preserve"> </v>
      </c>
      <c r="B132" s="13" t="str">
        <f>IF(OR(ISBLANK('Chqs to Payee'!I32))," ",'Chqs to Payee'!I32)</f>
        <v xml:space="preserve"> </v>
      </c>
      <c r="C132" s="196" t="str">
        <f>IF(TRIM('Chqs to Payee'!K32) = "",$G$1,'Chqs to Payee'!K32)</f>
        <v>99999-999</v>
      </c>
      <c r="D132" s="13" t="str">
        <f>IF(OR(ISBLANK('Chqs to Payee'!L32))," ",'Chqs to Payee'!L32)</f>
        <v xml:space="preserve"> </v>
      </c>
      <c r="E132" s="13" t="str">
        <f>IF(OR(ISBLANK('Chqs to Payee'!M32))," ",'Chqs to Payee'!M32)</f>
        <v xml:space="preserve"> </v>
      </c>
      <c r="F132" t="str">
        <f t="shared" si="18"/>
        <v xml:space="preserve"> </v>
      </c>
      <c r="G132" t="str">
        <f t="shared" si="19"/>
        <v xml:space="preserve"> </v>
      </c>
      <c r="H132" s="12" t="str">
        <f t="shared" si="10"/>
        <v xml:space="preserve"> </v>
      </c>
      <c r="I132" s="12">
        <f>'Chqs to Payee'!H32</f>
        <v>0</v>
      </c>
      <c r="J132" s="12">
        <f>IF('Chqs to Payee'!G32=0,0,'Chqs to Payee'!G32)</f>
        <v>0</v>
      </c>
      <c r="K132" s="12">
        <f t="shared" si="20"/>
        <v>0</v>
      </c>
      <c r="L132" s="14" t="str">
        <f xml:space="preserve"> CONCATENATE("Cheque Issued by ",$C$2," ",TEXT($C$3,"dd/mm/yyyy")," ", 'Chqs to Payee'!D32)</f>
        <v xml:space="preserve">Cheque Issued by CAMHS Phoenix School  </v>
      </c>
    </row>
    <row r="133" spans="1:12" x14ac:dyDescent="0.25">
      <c r="A133" s="13" t="str">
        <f>IF(OR(ISBLANK('Chqs to Payee'!J33))," ",'Chqs to Payee'!J33)</f>
        <v xml:space="preserve"> </v>
      </c>
      <c r="B133" s="13" t="str">
        <f>IF(OR(ISBLANK('Chqs to Payee'!I33))," ",'Chqs to Payee'!I33)</f>
        <v xml:space="preserve"> </v>
      </c>
      <c r="C133" s="196" t="str">
        <f>IF(TRIM('Chqs to Payee'!K33) = "",$G$1,'Chqs to Payee'!K33)</f>
        <v>99999-999</v>
      </c>
      <c r="D133" s="13" t="str">
        <f>IF(OR(ISBLANK('Chqs to Payee'!L33))," ",'Chqs to Payee'!L33)</f>
        <v xml:space="preserve"> </v>
      </c>
      <c r="E133" s="13" t="str">
        <f>IF(OR(ISBLANK('Chqs to Payee'!M33))," ",'Chqs to Payee'!M33)</f>
        <v xml:space="preserve"> </v>
      </c>
      <c r="F133" t="str">
        <f t="shared" si="18"/>
        <v xml:space="preserve"> </v>
      </c>
      <c r="G133" t="str">
        <f t="shared" si="19"/>
        <v xml:space="preserve"> </v>
      </c>
      <c r="H133" s="12" t="str">
        <f t="shared" si="10"/>
        <v xml:space="preserve"> </v>
      </c>
      <c r="I133" s="12">
        <f>'Chqs to Payee'!H33</f>
        <v>0</v>
      </c>
      <c r="J133" s="12">
        <f>IF('Chqs to Payee'!G33=0,0,'Chqs to Payee'!G33)</f>
        <v>0</v>
      </c>
      <c r="K133" s="12">
        <f t="shared" si="20"/>
        <v>0</v>
      </c>
      <c r="L133" s="14" t="str">
        <f xml:space="preserve"> CONCATENATE("Cheque Issued by ",$C$2," ",TEXT($C$3,"dd/mm/yyyy")," ", 'Chqs to Payee'!D33)</f>
        <v xml:space="preserve">Cheque Issued by CAMHS Phoenix School  </v>
      </c>
    </row>
    <row r="134" spans="1:12" x14ac:dyDescent="0.25">
      <c r="A134" s="13" t="str">
        <f>IF(OR(ISBLANK('Chqs to Payee'!J34))," ",'Chqs to Payee'!J34)</f>
        <v xml:space="preserve"> </v>
      </c>
      <c r="B134" s="13" t="str">
        <f>IF(OR(ISBLANK('Chqs to Payee'!I34))," ",'Chqs to Payee'!I34)</f>
        <v xml:space="preserve"> </v>
      </c>
      <c r="C134" s="196" t="str">
        <f>IF(TRIM('Chqs to Payee'!K34) = "",$G$1,'Chqs to Payee'!K34)</f>
        <v>99999-999</v>
      </c>
      <c r="D134" s="13" t="str">
        <f>IF(OR(ISBLANK('Chqs to Payee'!L34))," ",'Chqs to Payee'!L34)</f>
        <v xml:space="preserve"> </v>
      </c>
      <c r="E134" s="13" t="str">
        <f>IF(OR(ISBLANK('Chqs to Payee'!M34))," ",'Chqs to Payee'!M34)</f>
        <v xml:space="preserve"> </v>
      </c>
      <c r="F134" t="str">
        <f t="shared" si="18"/>
        <v xml:space="preserve"> </v>
      </c>
      <c r="G134" t="str">
        <f t="shared" si="19"/>
        <v xml:space="preserve"> </v>
      </c>
      <c r="H134" s="12" t="str">
        <f t="shared" ref="H134:H145" si="21">IF(J134=0," ",ROUND(K134,2))</f>
        <v xml:space="preserve"> </v>
      </c>
      <c r="I134" s="12">
        <f>'Chqs to Payee'!H34</f>
        <v>0</v>
      </c>
      <c r="J134" s="12">
        <f>IF('Chqs to Payee'!G34=0,0,'Chqs to Payee'!G34)</f>
        <v>0</v>
      </c>
      <c r="K134" s="12">
        <f t="shared" si="20"/>
        <v>0</v>
      </c>
      <c r="L134" s="14" t="str">
        <f xml:space="preserve"> CONCATENATE("Cheque Issued by ",$C$2," ",TEXT($C$3,"dd/mm/yyyy")," ", 'Chqs to Payee'!D34)</f>
        <v xml:space="preserve">Cheque Issued by CAMHS Phoenix School  </v>
      </c>
    </row>
    <row r="135" spans="1:12" x14ac:dyDescent="0.25">
      <c r="A135" s="13" t="str">
        <f>IF(OR(ISBLANK('Chqs to Payee'!J35))," ",'Chqs to Payee'!J35)</f>
        <v xml:space="preserve"> </v>
      </c>
      <c r="B135" s="13" t="str">
        <f>IF(OR(ISBLANK('Chqs to Payee'!I35))," ",'Chqs to Payee'!I35)</f>
        <v xml:space="preserve"> </v>
      </c>
      <c r="C135" s="196" t="str">
        <f>IF(TRIM('Chqs to Payee'!K35) = "",$G$1,'Chqs to Payee'!K35)</f>
        <v>99999-999</v>
      </c>
      <c r="D135" s="13" t="str">
        <f>IF(OR(ISBLANK('Chqs to Payee'!L35))," ",'Chqs to Payee'!L35)</f>
        <v xml:space="preserve"> </v>
      </c>
      <c r="E135" s="13" t="str">
        <f>IF(OR(ISBLANK('Chqs to Payee'!M35))," ",'Chqs to Payee'!M35)</f>
        <v xml:space="preserve"> </v>
      </c>
      <c r="F135" t="str">
        <f t="shared" si="18"/>
        <v xml:space="preserve"> </v>
      </c>
      <c r="G135" t="str">
        <f t="shared" si="19"/>
        <v xml:space="preserve"> </v>
      </c>
      <c r="H135" s="12" t="str">
        <f t="shared" si="21"/>
        <v xml:space="preserve"> </v>
      </c>
      <c r="I135" s="12">
        <f>'Chqs to Payee'!H35</f>
        <v>0</v>
      </c>
      <c r="J135" s="12">
        <f>IF('Chqs to Payee'!G35=0,0,'Chqs to Payee'!G35)</f>
        <v>0</v>
      </c>
      <c r="K135" s="12">
        <f t="shared" si="20"/>
        <v>0</v>
      </c>
      <c r="L135" s="14" t="str">
        <f xml:space="preserve"> CONCATENATE("Cheque Issued by ",$C$2," ",TEXT($C$3,"dd/mm/yyyy")," ", 'Chqs to Payee'!D35)</f>
        <v xml:space="preserve">Cheque Issued by CAMHS Phoenix School  </v>
      </c>
    </row>
    <row r="136" spans="1:12" x14ac:dyDescent="0.25">
      <c r="A136" s="13" t="str">
        <f>IF(OR(ISBLANK('Chqs to Payee'!J36))," ",'Chqs to Payee'!J36)</f>
        <v xml:space="preserve"> </v>
      </c>
      <c r="B136" s="13" t="str">
        <f>IF(OR(ISBLANK('Chqs to Payee'!I36))," ",'Chqs to Payee'!I36)</f>
        <v xml:space="preserve"> </v>
      </c>
      <c r="C136" s="196" t="str">
        <f>IF(TRIM('Chqs to Payee'!K36) = "",$G$1,'Chqs to Payee'!K36)</f>
        <v>99999-999</v>
      </c>
      <c r="D136" s="13" t="str">
        <f>IF(OR(ISBLANK('Chqs to Payee'!L36))," ",'Chqs to Payee'!L36)</f>
        <v xml:space="preserve"> </v>
      </c>
      <c r="E136" s="13" t="str">
        <f>IF(OR(ISBLANK('Chqs to Payee'!M36))," ",'Chqs to Payee'!M36)</f>
        <v xml:space="preserve"> </v>
      </c>
      <c r="F136" t="str">
        <f t="shared" si="18"/>
        <v xml:space="preserve"> </v>
      </c>
      <c r="G136" t="str">
        <f t="shared" si="19"/>
        <v xml:space="preserve"> </v>
      </c>
      <c r="H136" s="12" t="str">
        <f t="shared" si="21"/>
        <v xml:space="preserve"> </v>
      </c>
      <c r="I136" s="12">
        <f>'Chqs to Payee'!H36</f>
        <v>0</v>
      </c>
      <c r="J136" s="12">
        <f>IF('Chqs to Payee'!G36=0,0,'Chqs to Payee'!G36)</f>
        <v>0</v>
      </c>
      <c r="K136" s="12">
        <f t="shared" si="20"/>
        <v>0</v>
      </c>
      <c r="L136" s="14" t="str">
        <f xml:space="preserve"> CONCATENATE("Cheque Issued by ",$C$2," ",TEXT($C$3,"dd/mm/yyyy")," ", 'Chqs to Payee'!D36)</f>
        <v xml:space="preserve">Cheque Issued by CAMHS Phoenix School  </v>
      </c>
    </row>
    <row r="137" spans="1:12" x14ac:dyDescent="0.25">
      <c r="A137" s="13" t="str">
        <f>IF(OR(ISBLANK('Chqs to Payee'!J37))," ",'Chqs to Payee'!J37)</f>
        <v xml:space="preserve"> </v>
      </c>
      <c r="B137" s="13" t="str">
        <f>IF(OR(ISBLANK('Chqs to Payee'!I37))," ",'Chqs to Payee'!I37)</f>
        <v xml:space="preserve"> </v>
      </c>
      <c r="C137" s="196" t="str">
        <f>IF(TRIM('Chqs to Payee'!K37) = "",$G$1,'Chqs to Payee'!K37)</f>
        <v>99999-999</v>
      </c>
      <c r="D137" s="13" t="str">
        <f>IF(OR(ISBLANK('Chqs to Payee'!L37))," ",'Chqs to Payee'!L37)</f>
        <v xml:space="preserve"> </v>
      </c>
      <c r="E137" s="13" t="str">
        <f>IF(OR(ISBLANK('Chqs to Payee'!M37))," ",'Chqs to Payee'!M37)</f>
        <v xml:space="preserve"> </v>
      </c>
      <c r="F137" t="str">
        <f t="shared" si="18"/>
        <v xml:space="preserve"> </v>
      </c>
      <c r="G137" t="str">
        <f t="shared" si="19"/>
        <v xml:space="preserve"> </v>
      </c>
      <c r="H137" s="12" t="str">
        <f t="shared" si="21"/>
        <v xml:space="preserve"> </v>
      </c>
      <c r="I137" s="12">
        <f>'Chqs to Payee'!H37</f>
        <v>0</v>
      </c>
      <c r="J137" s="12">
        <f>IF('Chqs to Payee'!G37=0,0,'Chqs to Payee'!G37)</f>
        <v>0</v>
      </c>
      <c r="K137" s="12">
        <f t="shared" si="20"/>
        <v>0</v>
      </c>
      <c r="L137" s="14" t="str">
        <f xml:space="preserve"> CONCATENATE("Cheque Issued by ",$C$2," ",TEXT($C$3,"dd/mm/yyyy")," ", 'Chqs to Payee'!D37)</f>
        <v xml:space="preserve">Cheque Issued by CAMHS Phoenix School  </v>
      </c>
    </row>
    <row r="138" spans="1:12" x14ac:dyDescent="0.25">
      <c r="A138" s="13" t="str">
        <f>IF(OR(ISBLANK('Chqs to Payee'!J38))," ",'Chqs to Payee'!J38)</f>
        <v xml:space="preserve"> </v>
      </c>
      <c r="B138" s="13" t="str">
        <f>IF(OR(ISBLANK('Chqs to Payee'!I38))," ",'Chqs to Payee'!I38)</f>
        <v xml:space="preserve"> </v>
      </c>
      <c r="C138" s="196" t="str">
        <f>IF(TRIM('Chqs to Payee'!K38) = "",$G$1,'Chqs to Payee'!K38)</f>
        <v>99999-999</v>
      </c>
      <c r="D138" s="13" t="str">
        <f>IF(OR(ISBLANK('Chqs to Payee'!L38))," ",'Chqs to Payee'!L38)</f>
        <v xml:space="preserve"> </v>
      </c>
      <c r="E138" s="13" t="str">
        <f>IF(OR(ISBLANK('Chqs to Payee'!M38))," ",'Chqs to Payee'!M38)</f>
        <v xml:space="preserve"> </v>
      </c>
      <c r="F138" t="str">
        <f t="shared" si="18"/>
        <v xml:space="preserve"> </v>
      </c>
      <c r="G138" t="str">
        <f t="shared" si="19"/>
        <v xml:space="preserve"> </v>
      </c>
      <c r="H138" s="12" t="str">
        <f t="shared" si="21"/>
        <v xml:space="preserve"> </v>
      </c>
      <c r="I138" s="12">
        <f>'Chqs to Payee'!H38</f>
        <v>0</v>
      </c>
      <c r="J138" s="12">
        <f>IF('Chqs to Payee'!G38=0,0,'Chqs to Payee'!G38)</f>
        <v>0</v>
      </c>
      <c r="K138" s="12">
        <f t="shared" si="20"/>
        <v>0</v>
      </c>
      <c r="L138" s="14" t="str">
        <f xml:space="preserve"> CONCATENATE("Cheque Issued by ",$C$2," ",TEXT($C$3,"dd/mm/yyyy")," ", 'Chqs to Payee'!D38)</f>
        <v xml:space="preserve">Cheque Issued by CAMHS Phoenix School  </v>
      </c>
    </row>
    <row r="139" spans="1:12" x14ac:dyDescent="0.25">
      <c r="A139" s="13" t="str">
        <f>IF(OR(ISBLANK('Chqs to Payee'!J39))," ",'Chqs to Payee'!J39)</f>
        <v xml:space="preserve"> </v>
      </c>
      <c r="B139" s="13" t="str">
        <f>IF(OR(ISBLANK('Chqs to Payee'!I39))," ",'Chqs to Payee'!I39)</f>
        <v xml:space="preserve"> </v>
      </c>
      <c r="C139" s="196" t="str">
        <f>IF(TRIM('Chqs to Payee'!K39) = "",$G$1,'Chqs to Payee'!K39)</f>
        <v>99999-999</v>
      </c>
      <c r="D139" s="13" t="str">
        <f>IF(OR(ISBLANK('Chqs to Payee'!L39))," ",'Chqs to Payee'!L39)</f>
        <v xml:space="preserve"> </v>
      </c>
      <c r="E139" s="13" t="str">
        <f>IF(OR(ISBLANK('Chqs to Payee'!M39))," ",'Chqs to Payee'!M39)</f>
        <v xml:space="preserve"> </v>
      </c>
      <c r="F139" t="str">
        <f t="shared" si="18"/>
        <v xml:space="preserve"> </v>
      </c>
      <c r="G139" t="str">
        <f t="shared" si="19"/>
        <v xml:space="preserve"> </v>
      </c>
      <c r="H139" s="12" t="str">
        <f t="shared" si="21"/>
        <v xml:space="preserve"> </v>
      </c>
      <c r="I139" s="12">
        <f>'Chqs to Payee'!H39</f>
        <v>0</v>
      </c>
      <c r="J139" s="12">
        <f>IF('Chqs to Payee'!G39=0,0,'Chqs to Payee'!G39)</f>
        <v>0</v>
      </c>
      <c r="K139" s="12">
        <f t="shared" si="20"/>
        <v>0</v>
      </c>
      <c r="L139" s="14" t="str">
        <f xml:space="preserve"> CONCATENATE("Cheque Issued by ",$C$2," ",TEXT($C$3,"dd/mm/yyyy")," ", 'Chqs to Payee'!D39)</f>
        <v xml:space="preserve">Cheque Issued by CAMHS Phoenix School  </v>
      </c>
    </row>
    <row r="140" spans="1:12" x14ac:dyDescent="0.25">
      <c r="A140" s="13" t="str">
        <f>IF(OR(ISBLANK('Chqs to Payee'!J40))," ",'Chqs to Payee'!J40)</f>
        <v xml:space="preserve"> </v>
      </c>
      <c r="B140" s="13" t="str">
        <f>IF(OR(ISBLANK('Chqs to Payee'!I40))," ",'Chqs to Payee'!I40)</f>
        <v xml:space="preserve"> </v>
      </c>
      <c r="C140" s="196" t="str">
        <f>IF(TRIM('Chqs to Payee'!K40) = "",$G$1,'Chqs to Payee'!K40)</f>
        <v>99999-999</v>
      </c>
      <c r="D140" s="13" t="str">
        <f>IF(OR(ISBLANK('Chqs to Payee'!L40))," ",'Chqs to Payee'!L40)</f>
        <v xml:space="preserve"> </v>
      </c>
      <c r="E140" s="13" t="str">
        <f>IF(OR(ISBLANK('Chqs to Payee'!M40))," ",'Chqs to Payee'!M40)</f>
        <v xml:space="preserve"> </v>
      </c>
      <c r="F140" t="str">
        <f t="shared" si="18"/>
        <v xml:space="preserve"> </v>
      </c>
      <c r="G140" t="str">
        <f t="shared" si="19"/>
        <v xml:space="preserve"> </v>
      </c>
      <c r="H140" s="12" t="str">
        <f t="shared" si="21"/>
        <v xml:space="preserve"> </v>
      </c>
      <c r="I140" s="12">
        <f>'Chqs to Payee'!H40</f>
        <v>0</v>
      </c>
      <c r="J140" s="12">
        <f>IF('Chqs to Payee'!G40=0,0,'Chqs to Payee'!G40)</f>
        <v>0</v>
      </c>
      <c r="K140" s="12">
        <f t="shared" si="20"/>
        <v>0</v>
      </c>
      <c r="L140" s="14" t="str">
        <f xml:space="preserve"> CONCATENATE("Cheque Issued by ",$C$2," ",TEXT($C$3,"dd/mm/yyyy")," ", 'Chqs to Payee'!D40)</f>
        <v xml:space="preserve">Cheque Issued by CAMHS Phoenix School  </v>
      </c>
    </row>
    <row r="141" spans="1:12" x14ac:dyDescent="0.25">
      <c r="A141" s="13" t="str">
        <f>IF(OR(ISBLANK('Chqs to Payee'!J41))," ",'Chqs to Payee'!J41)</f>
        <v xml:space="preserve"> </v>
      </c>
      <c r="B141" s="13" t="str">
        <f>IF(OR(ISBLANK('Chqs to Payee'!I41))," ",'Chqs to Payee'!I41)</f>
        <v xml:space="preserve"> </v>
      </c>
      <c r="C141" s="196" t="str">
        <f>IF(TRIM('Chqs to Payee'!K41) = "",$G$1,'Chqs to Payee'!K41)</f>
        <v>99999-999</v>
      </c>
      <c r="D141" s="13" t="str">
        <f>IF(OR(ISBLANK('Chqs to Payee'!L41))," ",'Chqs to Payee'!L41)</f>
        <v xml:space="preserve"> </v>
      </c>
      <c r="E141" s="13" t="str">
        <f>IF(OR(ISBLANK('Chqs to Payee'!M41))," ",'Chqs to Payee'!M41)</f>
        <v xml:space="preserve"> </v>
      </c>
      <c r="F141" t="str">
        <f t="shared" si="18"/>
        <v xml:space="preserve"> </v>
      </c>
      <c r="G141" t="str">
        <f t="shared" si="19"/>
        <v xml:space="preserve"> </v>
      </c>
      <c r="H141" s="12" t="str">
        <f t="shared" si="21"/>
        <v xml:space="preserve"> </v>
      </c>
      <c r="I141" s="12">
        <f>'Chqs to Payee'!H41</f>
        <v>0</v>
      </c>
      <c r="J141" s="12">
        <f>IF('Chqs to Payee'!G41=0,0,'Chqs to Payee'!G41)</f>
        <v>0</v>
      </c>
      <c r="K141" s="12">
        <f t="shared" si="20"/>
        <v>0</v>
      </c>
      <c r="L141" s="14" t="str">
        <f xml:space="preserve"> CONCATENATE("Cheque Issued by ",$C$2," ",TEXT($C$3,"dd/mm/yyyy")," ", 'Chqs to Payee'!D41)</f>
        <v xml:space="preserve">Cheque Issued by CAMHS Phoenix School  </v>
      </c>
    </row>
    <row r="142" spans="1:12" x14ac:dyDescent="0.25">
      <c r="A142" s="13" t="str">
        <f>IF(OR(ISBLANK('Chqs to Payee'!J42))," ",'Chqs to Payee'!J42)</f>
        <v xml:space="preserve"> </v>
      </c>
      <c r="B142" s="13" t="str">
        <f>IF(OR(ISBLANK('Chqs to Payee'!I42))," ",'Chqs to Payee'!I42)</f>
        <v xml:space="preserve"> </v>
      </c>
      <c r="C142" s="196" t="str">
        <f>IF(TRIM('Chqs to Payee'!K42) = "",$G$1,'Chqs to Payee'!K42)</f>
        <v>99999-999</v>
      </c>
      <c r="D142" s="13" t="str">
        <f>IF(OR(ISBLANK('Chqs to Payee'!L42))," ",'Chqs to Payee'!L42)</f>
        <v xml:space="preserve"> </v>
      </c>
      <c r="E142" s="13" t="str">
        <f>IF(OR(ISBLANK('Chqs to Payee'!M42))," ",'Chqs to Payee'!M42)</f>
        <v xml:space="preserve"> </v>
      </c>
      <c r="F142" t="str">
        <f t="shared" si="18"/>
        <v xml:space="preserve"> </v>
      </c>
      <c r="G142" t="str">
        <f t="shared" si="19"/>
        <v xml:space="preserve"> </v>
      </c>
      <c r="H142" s="12" t="str">
        <f t="shared" si="21"/>
        <v xml:space="preserve"> </v>
      </c>
      <c r="I142" s="12">
        <f>'Chqs to Payee'!H42</f>
        <v>0</v>
      </c>
      <c r="J142" s="12">
        <f>IF('Chqs to Payee'!G42=0,0,'Chqs to Payee'!G42)</f>
        <v>0</v>
      </c>
      <c r="K142" s="12">
        <f t="shared" si="20"/>
        <v>0</v>
      </c>
      <c r="L142" s="14" t="str">
        <f xml:space="preserve"> CONCATENATE("Cheque Issued by ",$C$2," ",TEXT($C$3,"dd/mm/yyyy")," ", 'Chqs to Payee'!D42)</f>
        <v xml:space="preserve">Cheque Issued by CAMHS Phoenix School  </v>
      </c>
    </row>
    <row r="143" spans="1:12" x14ac:dyDescent="0.25">
      <c r="A143" s="13" t="str">
        <f>IF(OR(ISBLANK('Chqs to Payee'!J43))," ",'Chqs to Payee'!J43)</f>
        <v xml:space="preserve"> </v>
      </c>
      <c r="B143" s="13" t="str">
        <f>IF(OR(ISBLANK('Chqs to Payee'!I43))," ",'Chqs to Payee'!I43)</f>
        <v xml:space="preserve"> </v>
      </c>
      <c r="C143" s="196" t="str">
        <f>IF(TRIM('Chqs to Payee'!K43) = "",$G$1,'Chqs to Payee'!K43)</f>
        <v>99999-999</v>
      </c>
      <c r="D143" s="13" t="str">
        <f>IF(OR(ISBLANK('Chqs to Payee'!L43))," ",'Chqs to Payee'!L43)</f>
        <v xml:space="preserve"> </v>
      </c>
      <c r="E143" s="13" t="str">
        <f>IF(OR(ISBLANK('Chqs to Payee'!M43))," ",'Chqs to Payee'!M43)</f>
        <v xml:space="preserve"> </v>
      </c>
      <c r="F143" t="str">
        <f t="shared" si="18"/>
        <v xml:space="preserve"> </v>
      </c>
      <c r="G143" t="str">
        <f t="shared" si="19"/>
        <v xml:space="preserve"> </v>
      </c>
      <c r="H143" s="12" t="str">
        <f t="shared" si="21"/>
        <v xml:space="preserve"> </v>
      </c>
      <c r="I143" s="12">
        <f>'Chqs to Payee'!H43</f>
        <v>0</v>
      </c>
      <c r="J143" s="12">
        <f>IF('Chqs to Payee'!G43=0,0,'Chqs to Payee'!G43)</f>
        <v>0</v>
      </c>
      <c r="K143" s="12">
        <f t="shared" si="20"/>
        <v>0</v>
      </c>
      <c r="L143" s="14" t="str">
        <f xml:space="preserve"> CONCATENATE("Cheque Issued by ",$C$2," ",TEXT($C$3,"dd/mm/yyyy")," ", 'Chqs to Payee'!D43)</f>
        <v xml:space="preserve">Cheque Issued by CAMHS Phoenix School  </v>
      </c>
    </row>
    <row r="144" spans="1:12" x14ac:dyDescent="0.25">
      <c r="A144" s="13" t="str">
        <f>IF(OR(ISBLANK('Chqs to Payee'!J44))," ",'Chqs to Payee'!J44)</f>
        <v xml:space="preserve"> </v>
      </c>
      <c r="B144" s="13" t="str">
        <f>IF(OR(ISBLANK('Chqs to Payee'!I44))," ",'Chqs to Payee'!I44)</f>
        <v xml:space="preserve"> </v>
      </c>
      <c r="C144" s="196" t="str">
        <f>IF(TRIM('Chqs to Payee'!K44) = "",$G$1,'Chqs to Payee'!K44)</f>
        <v>99999-999</v>
      </c>
      <c r="D144" s="13" t="str">
        <f>IF(OR(ISBLANK('Chqs to Payee'!L44))," ",'Chqs to Payee'!L44)</f>
        <v xml:space="preserve"> </v>
      </c>
      <c r="E144" s="13" t="str">
        <f>IF(OR(ISBLANK('Chqs to Payee'!M44))," ",'Chqs to Payee'!M44)</f>
        <v xml:space="preserve"> </v>
      </c>
      <c r="F144" t="str">
        <f t="shared" ref="F144" si="22">IF(J144=0," ",IF(J144=I144/6,"P1",IF(J144=I144/21,"P4"," ")))</f>
        <v xml:space="preserve"> </v>
      </c>
      <c r="G144" t="str">
        <f t="shared" ref="G144" si="23">IF(F144="P1","TX",IF(F144="P4","TX"," "))</f>
        <v xml:space="preserve"> </v>
      </c>
      <c r="H144" s="12" t="str">
        <f t="shared" si="21"/>
        <v xml:space="preserve"> </v>
      </c>
      <c r="I144" s="12">
        <f>'Chqs to Payee'!H44</f>
        <v>0</v>
      </c>
      <c r="J144" s="12">
        <f>IF('Chqs to Payee'!G44=0,0,'Chqs to Payee'!G44)</f>
        <v>0</v>
      </c>
      <c r="K144" s="12">
        <f t="shared" ref="K144" si="24">I144-J144</f>
        <v>0</v>
      </c>
      <c r="L144" s="14" t="str">
        <f xml:space="preserve"> CONCATENATE("Cheque Issued by ",$C$2," ",TEXT($C$3,"dd/mm/yyyy")," ", 'Chqs to Payee'!D44)</f>
        <v xml:space="preserve">Cheque Issued by CAMHS Phoenix School  </v>
      </c>
    </row>
    <row r="145" spans="1:12" ht="15.75" thickBot="1" x14ac:dyDescent="0.3">
      <c r="A145" s="13" t="str">
        <f>IF(OR(ISBLANK('Chqs to Payee'!J45))," ",'Chqs to Payee'!J45)</f>
        <v xml:space="preserve"> </v>
      </c>
      <c r="B145" s="13" t="str">
        <f>IF(OR(ISBLANK('Chqs to Payee'!I45))," ",'Chqs to Payee'!I45)</f>
        <v xml:space="preserve"> </v>
      </c>
      <c r="C145" s="196" t="str">
        <f>IF(TRIM('Chqs to Payee'!K45) = "",$G$1,'Chqs to Payee'!K45)</f>
        <v>99999-999</v>
      </c>
      <c r="D145" s="13" t="str">
        <f>IF(OR(ISBLANK('Chqs to Payee'!L45))," ",'Chqs to Payee'!L45)</f>
        <v xml:space="preserve"> </v>
      </c>
      <c r="E145" s="13" t="str">
        <f>IF(OR(ISBLANK('Chqs to Payee'!M45))," ",'Chqs to Payee'!M45)</f>
        <v xml:space="preserve"> </v>
      </c>
      <c r="F145" t="str">
        <f t="shared" si="11"/>
        <v xml:space="preserve"> </v>
      </c>
      <c r="G145" t="str">
        <f t="shared" si="0"/>
        <v xml:space="preserve"> </v>
      </c>
      <c r="H145" s="12" t="str">
        <f t="shared" si="21"/>
        <v xml:space="preserve"> </v>
      </c>
      <c r="I145" s="12">
        <f>'Chqs to Payee'!H45</f>
        <v>0</v>
      </c>
      <c r="J145" s="12">
        <f>IF('Chqs to Payee'!G45=0,0,'Chqs to Payee'!G45)</f>
        <v>0</v>
      </c>
      <c r="K145" s="12">
        <f t="shared" ref="K145" si="25">I145-J145</f>
        <v>0</v>
      </c>
      <c r="L145" s="14" t="str">
        <f xml:space="preserve"> CONCATENATE("Cheque Issued by ",$C$2," ",TEXT($C$3,"dd/mm/yyyy")," ", 'Chqs to Payee'!D45)</f>
        <v xml:space="preserve">Cheque Issued by CAMHS Phoenix School  </v>
      </c>
    </row>
    <row r="146" spans="1:12" ht="15.75" thickBot="1" x14ac:dyDescent="0.3">
      <c r="H146" s="183">
        <f>SUM(H6:H145)</f>
        <v>0</v>
      </c>
      <c r="I146" s="184">
        <f>SUM(I6:I145)</f>
        <v>0</v>
      </c>
      <c r="J146" s="184">
        <f>SUM(J6:J145)</f>
        <v>0</v>
      </c>
      <c r="K146" s="185">
        <f>SUM(K6:K145)</f>
        <v>0</v>
      </c>
    </row>
    <row r="147" spans="1:12" ht="15.75" thickBot="1" x14ac:dyDescent="0.3"/>
    <row r="148" spans="1:12" ht="15.75" thickBot="1" x14ac:dyDescent="0.3">
      <c r="G148" s="177" t="s">
        <v>119</v>
      </c>
      <c r="I148" s="194">
        <f>I146-Reconciliation!E22</f>
        <v>0</v>
      </c>
      <c r="L148" s="100" t="str">
        <f>IF(I148=0," ", "Error - do not process")</f>
        <v xml:space="preserve"> </v>
      </c>
    </row>
  </sheetData>
  <mergeCells count="1">
    <mergeCell ref="E1:F1"/>
  </mergeCells>
  <conditionalFormatting sqref="L148">
    <cfRule type="containsText" dxfId="16" priority="1" operator="containsText" text="Error - do not process">
      <formula>NOT(ISERROR(SEARCH("Error - do not process",L148)))</formula>
    </cfRule>
  </conditionalFormatting>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55059-38CA-4B37-BCE2-E0C049F72ACC}">
  <sheetPr codeName="Sheet1"/>
  <dimension ref="A1:D75"/>
  <sheetViews>
    <sheetView topLeftCell="A35" zoomScaleNormal="100" workbookViewId="0">
      <selection activeCell="A40" sqref="A40"/>
    </sheetView>
  </sheetViews>
  <sheetFormatPr defaultColWidth="8.7109375" defaultRowHeight="15" x14ac:dyDescent="0.25"/>
  <cols>
    <col min="1" max="1" width="93.5703125" style="109" customWidth="1"/>
    <col min="2" max="3" width="8.7109375" style="72"/>
    <col min="4" max="4" width="143.7109375" style="72" customWidth="1"/>
    <col min="5" max="16384" width="8.7109375" style="72"/>
  </cols>
  <sheetData>
    <row r="1" spans="1:1" ht="18.75" x14ac:dyDescent="0.3">
      <c r="A1" s="108" t="s">
        <v>189</v>
      </c>
    </row>
    <row r="2" spans="1:1" ht="18.75" x14ac:dyDescent="0.3">
      <c r="A2" s="108" t="s">
        <v>190</v>
      </c>
    </row>
    <row r="4" spans="1:1" x14ac:dyDescent="0.25">
      <c r="A4" s="109" t="s">
        <v>154</v>
      </c>
    </row>
    <row r="6" spans="1:1" x14ac:dyDescent="0.25">
      <c r="A6" s="109" t="s">
        <v>231</v>
      </c>
    </row>
    <row r="8" spans="1:1" ht="30" x14ac:dyDescent="0.25">
      <c r="A8" s="109" t="s">
        <v>233</v>
      </c>
    </row>
    <row r="9" spans="1:1" x14ac:dyDescent="0.25">
      <c r="A9" s="109" t="s">
        <v>223</v>
      </c>
    </row>
    <row r="11" spans="1:1" ht="30" x14ac:dyDescent="0.25">
      <c r="A11" s="109" t="s">
        <v>234</v>
      </c>
    </row>
    <row r="13" spans="1:1" ht="45" x14ac:dyDescent="0.25">
      <c r="A13" s="109" t="s">
        <v>235</v>
      </c>
    </row>
    <row r="15" spans="1:1" x14ac:dyDescent="0.25">
      <c r="A15" s="109" t="s">
        <v>191</v>
      </c>
    </row>
    <row r="16" spans="1:1" ht="45" x14ac:dyDescent="0.25">
      <c r="A16" s="109" t="s">
        <v>236</v>
      </c>
    </row>
    <row r="18" spans="1:1" x14ac:dyDescent="0.25">
      <c r="A18" s="109" t="s">
        <v>171</v>
      </c>
    </row>
    <row r="20" spans="1:1" ht="30" x14ac:dyDescent="0.25">
      <c r="A20" s="109" t="s">
        <v>237</v>
      </c>
    </row>
    <row r="22" spans="1:1" x14ac:dyDescent="0.25">
      <c r="A22" s="109" t="s">
        <v>238</v>
      </c>
    </row>
    <row r="24" spans="1:1" ht="18.75" x14ac:dyDescent="0.3">
      <c r="A24" s="108" t="s">
        <v>155</v>
      </c>
    </row>
    <row r="25" spans="1:1" x14ac:dyDescent="0.25">
      <c r="A25" s="109" t="s">
        <v>166</v>
      </c>
    </row>
    <row r="26" spans="1:1" x14ac:dyDescent="0.25">
      <c r="A26" s="109" t="s">
        <v>156</v>
      </c>
    </row>
    <row r="27" spans="1:1" x14ac:dyDescent="0.25">
      <c r="A27" s="109" t="s">
        <v>157</v>
      </c>
    </row>
    <row r="28" spans="1:1" x14ac:dyDescent="0.25">
      <c r="A28" s="109" t="s">
        <v>158</v>
      </c>
    </row>
    <row r="29" spans="1:1" ht="30" x14ac:dyDescent="0.25">
      <c r="A29" s="109" t="s">
        <v>284</v>
      </c>
    </row>
    <row r="30" spans="1:1" x14ac:dyDescent="0.25">
      <c r="A30" s="109" t="s">
        <v>165</v>
      </c>
    </row>
    <row r="31" spans="1:1" x14ac:dyDescent="0.25">
      <c r="A31" s="109" t="s">
        <v>192</v>
      </c>
    </row>
    <row r="32" spans="1:1" x14ac:dyDescent="0.25">
      <c r="A32" s="109" t="s">
        <v>247</v>
      </c>
    </row>
    <row r="33" spans="1:4" x14ac:dyDescent="0.25">
      <c r="A33" s="109" t="s">
        <v>164</v>
      </c>
    </row>
    <row r="34" spans="1:4" s="73" customFormat="1" ht="15.75" x14ac:dyDescent="0.25">
      <c r="A34" s="116" t="s">
        <v>201</v>
      </c>
    </row>
    <row r="35" spans="1:4" x14ac:dyDescent="0.25">
      <c r="A35" s="109" t="s">
        <v>193</v>
      </c>
    </row>
    <row r="36" spans="1:4" x14ac:dyDescent="0.25">
      <c r="A36" s="109" t="s">
        <v>203</v>
      </c>
    </row>
    <row r="38" spans="1:4" ht="30" x14ac:dyDescent="0.25">
      <c r="A38" s="109" t="s">
        <v>239</v>
      </c>
    </row>
    <row r="40" spans="1:4" ht="90" x14ac:dyDescent="0.25">
      <c r="A40" s="109" t="s">
        <v>374</v>
      </c>
      <c r="D40" s="109"/>
    </row>
    <row r="43" spans="1:4" ht="15.75" x14ac:dyDescent="0.25">
      <c r="A43" s="116" t="s">
        <v>168</v>
      </c>
    </row>
    <row r="44" spans="1:4" x14ac:dyDescent="0.25">
      <c r="A44" s="109" t="s">
        <v>167</v>
      </c>
    </row>
    <row r="45" spans="1:4" ht="30" x14ac:dyDescent="0.25">
      <c r="A45" s="109" t="s">
        <v>240</v>
      </c>
    </row>
    <row r="46" spans="1:4" x14ac:dyDescent="0.25">
      <c r="A46" s="109" t="s">
        <v>164</v>
      </c>
    </row>
    <row r="47" spans="1:4" ht="30" x14ac:dyDescent="0.25">
      <c r="A47" s="109" t="s">
        <v>253</v>
      </c>
    </row>
    <row r="48" spans="1:4" x14ac:dyDescent="0.25">
      <c r="A48" s="109" t="s">
        <v>252</v>
      </c>
    </row>
    <row r="50" spans="1:1" s="99" customFormat="1" ht="15.75" x14ac:dyDescent="0.25">
      <c r="A50" s="116" t="s">
        <v>246</v>
      </c>
    </row>
    <row r="51" spans="1:1" ht="30" x14ac:dyDescent="0.25">
      <c r="A51" s="109" t="s">
        <v>248</v>
      </c>
    </row>
    <row r="52" spans="1:1" ht="45" x14ac:dyDescent="0.25">
      <c r="A52" s="109" t="s">
        <v>250</v>
      </c>
    </row>
    <row r="53" spans="1:1" x14ac:dyDescent="0.25">
      <c r="A53" s="109" t="s">
        <v>251</v>
      </c>
    </row>
    <row r="54" spans="1:1" x14ac:dyDescent="0.25">
      <c r="A54" s="109" t="s">
        <v>252</v>
      </c>
    </row>
    <row r="56" spans="1:1" ht="15.75" x14ac:dyDescent="0.25">
      <c r="A56" s="116" t="s">
        <v>169</v>
      </c>
    </row>
    <row r="57" spans="1:1" x14ac:dyDescent="0.25">
      <c r="A57" s="109" t="s">
        <v>170</v>
      </c>
    </row>
    <row r="58" spans="1:1" x14ac:dyDescent="0.25">
      <c r="A58" s="109" t="s">
        <v>172</v>
      </c>
    </row>
    <row r="60" spans="1:1" ht="15.75" x14ac:dyDescent="0.25">
      <c r="A60" s="116" t="s">
        <v>173</v>
      </c>
    </row>
    <row r="61" spans="1:1" ht="45" x14ac:dyDescent="0.25">
      <c r="A61" s="109" t="s">
        <v>241</v>
      </c>
    </row>
    <row r="62" spans="1:1" x14ac:dyDescent="0.25">
      <c r="A62" s="109" t="s">
        <v>164</v>
      </c>
    </row>
    <row r="63" spans="1:1" x14ac:dyDescent="0.25">
      <c r="A63" s="109" t="s">
        <v>174</v>
      </c>
    </row>
    <row r="64" spans="1:1" x14ac:dyDescent="0.25">
      <c r="A64" s="109" t="s">
        <v>202</v>
      </c>
    </row>
    <row r="66" spans="1:1" ht="15.75" x14ac:dyDescent="0.25">
      <c r="A66" s="116" t="s">
        <v>175</v>
      </c>
    </row>
    <row r="67" spans="1:1" ht="30" x14ac:dyDescent="0.25">
      <c r="A67" s="109" t="s">
        <v>242</v>
      </c>
    </row>
    <row r="69" spans="1:1" x14ac:dyDescent="0.25">
      <c r="A69" s="109" t="s">
        <v>186</v>
      </c>
    </row>
    <row r="70" spans="1:1" x14ac:dyDescent="0.25">
      <c r="A70" s="109" t="s">
        <v>232</v>
      </c>
    </row>
    <row r="71" spans="1:1" x14ac:dyDescent="0.25">
      <c r="A71" s="109" t="s">
        <v>187</v>
      </c>
    </row>
    <row r="73" spans="1:1" ht="30" x14ac:dyDescent="0.25">
      <c r="A73" s="109" t="s">
        <v>188</v>
      </c>
    </row>
    <row r="75" spans="1:1" ht="30" x14ac:dyDescent="0.25">
      <c r="A75" s="109" t="s">
        <v>243</v>
      </c>
    </row>
  </sheetData>
  <pageMargins left="0.7" right="0.7" top="0.75" bottom="0.75" header="0.3" footer="0.3"/>
  <pageSetup paperSize="9" scale="93" orientation="portrait" r:id="rId1"/>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59F26-689A-4AF2-8BE4-CB620F60F79A}">
  <sheetPr codeName="Sheet3"/>
  <dimension ref="A1:N73"/>
  <sheetViews>
    <sheetView workbookViewId="0">
      <pane ySplit="1" topLeftCell="A2" activePane="bottomLeft" state="frozen"/>
      <selection pane="bottomLeft" activeCell="N37" sqref="N37"/>
    </sheetView>
  </sheetViews>
  <sheetFormatPr defaultColWidth="8.7109375" defaultRowHeight="15" x14ac:dyDescent="0.25"/>
  <cols>
    <col min="1" max="1" width="11.140625" customWidth="1"/>
    <col min="2" max="2" width="8.7109375" style="19"/>
    <col min="3" max="3" width="23.85546875" customWidth="1"/>
    <col min="4" max="4" width="39.5703125" customWidth="1"/>
    <col min="5" max="5" width="9" bestFit="1" customWidth="1"/>
    <col min="6" max="6" width="10.5703125" customWidth="1"/>
    <col min="8" max="8" width="10.42578125" customWidth="1"/>
    <col min="13" max="13" width="10.7109375" customWidth="1"/>
    <col min="14" max="14" width="10.140625" customWidth="1"/>
  </cols>
  <sheetData>
    <row r="1" spans="1:14" ht="18.75" x14ac:dyDescent="0.3">
      <c r="A1" s="8" t="s">
        <v>101</v>
      </c>
    </row>
    <row r="3" spans="1:14" ht="18.75" x14ac:dyDescent="0.3">
      <c r="A3" s="7" t="s">
        <v>25</v>
      </c>
      <c r="B3" s="31"/>
      <c r="E3" s="12"/>
      <c r="F3" s="12"/>
      <c r="G3" s="2"/>
      <c r="H3" s="13"/>
      <c r="I3" s="13"/>
      <c r="J3" s="13"/>
      <c r="K3" s="13"/>
      <c r="L3" s="13"/>
      <c r="M3" s="13"/>
    </row>
    <row r="4" spans="1:14" ht="15.75" x14ac:dyDescent="0.25">
      <c r="A4" s="5" t="s">
        <v>22</v>
      </c>
      <c r="B4" s="31"/>
      <c r="C4" s="10" t="s">
        <v>33</v>
      </c>
      <c r="E4" s="12"/>
      <c r="F4" s="12"/>
      <c r="G4" s="2"/>
      <c r="H4" s="13"/>
      <c r="I4" s="13"/>
      <c r="J4" s="13"/>
      <c r="K4" s="13"/>
      <c r="L4" s="13"/>
      <c r="M4" s="13"/>
    </row>
    <row r="5" spans="1:14" ht="15.75" x14ac:dyDescent="0.25">
      <c r="A5" s="5" t="s">
        <v>23</v>
      </c>
      <c r="B5" s="31"/>
      <c r="C5" s="11">
        <v>43907</v>
      </c>
      <c r="E5" s="12"/>
      <c r="F5" s="12"/>
      <c r="G5" s="2"/>
      <c r="H5" s="13"/>
      <c r="I5" s="13"/>
      <c r="J5" s="13"/>
      <c r="K5" s="13"/>
      <c r="L5" s="13"/>
      <c r="M5" s="13"/>
    </row>
    <row r="6" spans="1:14" ht="15.75" thickBot="1" x14ac:dyDescent="0.3">
      <c r="A6" s="14"/>
      <c r="B6" s="31"/>
      <c r="E6" s="12"/>
      <c r="F6" s="12"/>
      <c r="G6" s="2"/>
      <c r="H6" s="13"/>
      <c r="I6" s="13"/>
      <c r="J6" s="13"/>
      <c r="K6" s="13"/>
      <c r="L6" s="13"/>
      <c r="M6" s="13"/>
    </row>
    <row r="7" spans="1:14" ht="51.75" thickBot="1" x14ac:dyDescent="0.3">
      <c r="A7" s="20" t="s">
        <v>0</v>
      </c>
      <c r="B7" s="105" t="s">
        <v>3</v>
      </c>
      <c r="C7" s="21" t="s">
        <v>1</v>
      </c>
      <c r="D7" s="21" t="s">
        <v>2</v>
      </c>
      <c r="E7" s="22" t="s">
        <v>6</v>
      </c>
      <c r="F7" s="22" t="s">
        <v>7</v>
      </c>
      <c r="G7" s="22" t="s">
        <v>24</v>
      </c>
      <c r="H7" s="23" t="s">
        <v>10</v>
      </c>
      <c r="I7" s="21" t="s">
        <v>11</v>
      </c>
      <c r="J7" s="32" t="s">
        <v>129</v>
      </c>
      <c r="K7" s="21" t="s">
        <v>12</v>
      </c>
      <c r="L7" s="21" t="s">
        <v>4</v>
      </c>
      <c r="M7" s="21" t="s">
        <v>5</v>
      </c>
    </row>
    <row r="8" spans="1:14" x14ac:dyDescent="0.25">
      <c r="A8" s="48" t="s">
        <v>15</v>
      </c>
      <c r="B8" s="106"/>
      <c r="C8" s="49"/>
      <c r="D8" s="49"/>
      <c r="E8" s="50"/>
      <c r="F8" s="50"/>
      <c r="G8" s="24"/>
      <c r="H8" s="59"/>
      <c r="I8" s="49"/>
      <c r="J8" s="49"/>
      <c r="K8" s="49"/>
      <c r="L8" s="49"/>
      <c r="M8" s="49"/>
    </row>
    <row r="9" spans="1:14" x14ac:dyDescent="0.25">
      <c r="A9" s="51">
        <v>43907</v>
      </c>
      <c r="B9" s="93">
        <v>1</v>
      </c>
      <c r="C9" s="53" t="s">
        <v>16</v>
      </c>
      <c r="D9" s="53" t="s">
        <v>18</v>
      </c>
      <c r="E9" s="54">
        <v>4</v>
      </c>
      <c r="F9" s="54">
        <v>0.8</v>
      </c>
      <c r="G9" s="3">
        <f>SUM(E9:F9)</f>
        <v>4.8</v>
      </c>
      <c r="H9" s="52">
        <v>44521</v>
      </c>
      <c r="I9" s="52" t="s">
        <v>20</v>
      </c>
      <c r="J9" s="52"/>
      <c r="K9" s="52"/>
      <c r="L9" s="52">
        <v>123456</v>
      </c>
      <c r="M9" s="52" t="s">
        <v>21</v>
      </c>
      <c r="N9" t="str">
        <f>IF(AND(I9="R6000",K9=$K$1),"Error - Enter Cat7 G code",IF(AND(I9="R6001",K9=$K$1),"Error - Enter Cat7 G code"," "))</f>
        <v xml:space="preserve"> </v>
      </c>
    </row>
    <row r="10" spans="1:14" x14ac:dyDescent="0.25">
      <c r="A10" s="51">
        <v>43907</v>
      </c>
      <c r="B10" s="93">
        <v>2</v>
      </c>
      <c r="C10" s="53" t="s">
        <v>16</v>
      </c>
      <c r="D10" s="53" t="s">
        <v>177</v>
      </c>
      <c r="E10" s="54">
        <v>50</v>
      </c>
      <c r="F10" s="54">
        <v>0</v>
      </c>
      <c r="G10" s="3">
        <f>SUM(E10:F10)</f>
        <v>50</v>
      </c>
      <c r="H10" s="52">
        <v>44521</v>
      </c>
      <c r="I10" s="52" t="s">
        <v>14</v>
      </c>
      <c r="J10" s="52"/>
      <c r="K10" s="52" t="s">
        <v>17</v>
      </c>
      <c r="L10" s="52">
        <v>123456</v>
      </c>
      <c r="M10" s="52" t="s">
        <v>21</v>
      </c>
      <c r="N10" t="str">
        <f t="shared" ref="N10:N12" si="0">IF(AND(I10="R6000",K10=$K$1),"Error - Enter Cat7 G code",IF(AND(I10="R6001",K10=$K$1),"Error - Enter Cat7 G code"," "))</f>
        <v xml:space="preserve"> </v>
      </c>
    </row>
    <row r="11" spans="1:14" x14ac:dyDescent="0.25">
      <c r="A11" s="51">
        <v>43907</v>
      </c>
      <c r="B11" s="93">
        <v>3</v>
      </c>
      <c r="C11" s="53" t="s">
        <v>16</v>
      </c>
      <c r="D11" s="53" t="s">
        <v>178</v>
      </c>
      <c r="E11" s="54">
        <v>50</v>
      </c>
      <c r="F11" s="54">
        <v>0</v>
      </c>
      <c r="G11" s="3">
        <f>SUM(E11:F11)</f>
        <v>50</v>
      </c>
      <c r="H11" s="52">
        <v>44522</v>
      </c>
      <c r="I11" s="52" t="s">
        <v>159</v>
      </c>
      <c r="J11" s="52"/>
      <c r="K11" s="52"/>
      <c r="L11" s="52">
        <v>123456</v>
      </c>
      <c r="M11" s="52" t="s">
        <v>21</v>
      </c>
      <c r="N11" t="str">
        <f t="shared" si="0"/>
        <v>Error - Enter Cat7 G code</v>
      </c>
    </row>
    <row r="12" spans="1:14" ht="15.75" thickBot="1" x14ac:dyDescent="0.3">
      <c r="A12" s="55">
        <v>43907</v>
      </c>
      <c r="B12" s="94">
        <v>4</v>
      </c>
      <c r="C12" s="57" t="s">
        <v>16</v>
      </c>
      <c r="D12" s="57" t="s">
        <v>19</v>
      </c>
      <c r="E12" s="58">
        <v>3.25</v>
      </c>
      <c r="F12" s="58">
        <v>0</v>
      </c>
      <c r="G12" s="4">
        <f t="shared" ref="G12" si="1">SUM(E12:F12)</f>
        <v>3.25</v>
      </c>
      <c r="H12" s="56">
        <v>44521</v>
      </c>
      <c r="I12" s="56" t="s">
        <v>20</v>
      </c>
      <c r="J12" s="56"/>
      <c r="K12" s="56"/>
      <c r="L12" s="56">
        <v>123456</v>
      </c>
      <c r="M12" s="56" t="s">
        <v>21</v>
      </c>
      <c r="N12" t="str">
        <f t="shared" si="0"/>
        <v xml:space="preserve"> </v>
      </c>
    </row>
    <row r="13" spans="1:14" ht="15.75" thickBot="1" x14ac:dyDescent="0.3">
      <c r="A13" s="14"/>
      <c r="B13" s="31"/>
      <c r="E13" s="6">
        <f>SUM(E9:E12)</f>
        <v>107.25</v>
      </c>
      <c r="F13" s="6">
        <f t="shared" ref="F13:G13" si="2">SUM(F9:F12)</f>
        <v>0.8</v>
      </c>
      <c r="G13" s="6">
        <f t="shared" si="2"/>
        <v>108.05</v>
      </c>
      <c r="H13" s="13"/>
      <c r="I13" s="13"/>
      <c r="J13" s="13"/>
      <c r="K13" s="13"/>
      <c r="L13" s="13"/>
      <c r="M13" s="13"/>
    </row>
    <row r="14" spans="1:14" x14ac:dyDescent="0.25">
      <c r="A14" s="14"/>
      <c r="B14" s="31"/>
      <c r="E14" s="12"/>
      <c r="F14" s="12"/>
      <c r="G14" s="2"/>
      <c r="H14" s="13"/>
      <c r="I14" s="13"/>
      <c r="J14" s="13"/>
      <c r="K14" s="13"/>
      <c r="L14" s="13"/>
      <c r="M14" s="13"/>
    </row>
    <row r="15" spans="1:14" x14ac:dyDescent="0.25">
      <c r="A15" t="s">
        <v>245</v>
      </c>
      <c r="B15" s="31"/>
      <c r="E15" s="12"/>
      <c r="F15" s="12"/>
      <c r="G15" s="2"/>
      <c r="H15" s="13"/>
      <c r="I15" s="13"/>
      <c r="J15" s="13"/>
      <c r="K15" s="13"/>
      <c r="L15" s="13"/>
      <c r="M15" s="13"/>
    </row>
    <row r="16" spans="1:14" x14ac:dyDescent="0.25">
      <c r="A16" s="14" t="s">
        <v>39</v>
      </c>
      <c r="B16" s="31"/>
      <c r="E16" s="12"/>
      <c r="F16" s="12"/>
      <c r="G16" s="2"/>
      <c r="H16" s="13"/>
      <c r="I16" s="13"/>
      <c r="J16" s="13"/>
      <c r="K16" s="13"/>
      <c r="L16" s="13"/>
      <c r="M16" s="13"/>
    </row>
    <row r="17" spans="1:14" x14ac:dyDescent="0.25">
      <c r="A17" s="14" t="s">
        <v>37</v>
      </c>
      <c r="B17" s="31"/>
      <c r="E17" s="12"/>
      <c r="F17" s="12"/>
      <c r="G17" s="2"/>
      <c r="H17" s="13"/>
      <c r="I17" s="13"/>
      <c r="J17" s="13"/>
      <c r="K17" s="13"/>
      <c r="L17" s="13"/>
      <c r="M17" s="13"/>
    </row>
    <row r="18" spans="1:14" x14ac:dyDescent="0.25">
      <c r="A18" s="14" t="s">
        <v>40</v>
      </c>
      <c r="B18" s="31"/>
      <c r="E18" s="12"/>
      <c r="F18" s="12"/>
      <c r="G18" s="2"/>
      <c r="H18" s="13"/>
      <c r="I18" s="13"/>
      <c r="J18" s="13"/>
      <c r="K18" s="13"/>
      <c r="L18" s="13"/>
      <c r="M18" s="13"/>
    </row>
    <row r="19" spans="1:14" x14ac:dyDescent="0.25">
      <c r="A19" s="14" t="s">
        <v>102</v>
      </c>
      <c r="B19" s="31"/>
      <c r="E19" s="12"/>
      <c r="F19" s="12"/>
      <c r="G19" s="2"/>
      <c r="H19" s="13"/>
      <c r="I19" s="13"/>
      <c r="J19" s="13"/>
      <c r="K19" s="13"/>
      <c r="L19" s="13"/>
      <c r="M19" s="13"/>
    </row>
    <row r="21" spans="1:14" ht="18.75" x14ac:dyDescent="0.3">
      <c r="A21" s="7" t="s">
        <v>26</v>
      </c>
      <c r="E21" s="12"/>
      <c r="F21" s="2"/>
      <c r="G21" s="13"/>
      <c r="H21" s="13"/>
      <c r="I21" s="13"/>
      <c r="J21" s="13"/>
      <c r="K21" s="13"/>
      <c r="L21" s="13"/>
    </row>
    <row r="22" spans="1:14" ht="15.75" x14ac:dyDescent="0.25">
      <c r="A22" s="5" t="s">
        <v>22</v>
      </c>
      <c r="C22" s="10" t="s">
        <v>33</v>
      </c>
      <c r="E22" s="12"/>
      <c r="F22" s="2"/>
      <c r="G22" s="13"/>
      <c r="H22" s="13"/>
      <c r="I22" s="13"/>
      <c r="J22" s="13"/>
      <c r="K22" s="13"/>
      <c r="L22" s="13"/>
    </row>
    <row r="23" spans="1:14" ht="15.75" x14ac:dyDescent="0.25">
      <c r="A23" s="5" t="s">
        <v>23</v>
      </c>
      <c r="C23" s="11">
        <v>43907</v>
      </c>
      <c r="E23" s="12"/>
      <c r="F23" s="2"/>
      <c r="G23" s="13"/>
      <c r="H23" s="13"/>
      <c r="I23" s="13"/>
      <c r="J23" s="13"/>
      <c r="K23" s="13"/>
      <c r="L23" s="13"/>
    </row>
    <row r="24" spans="1:14" ht="15.75" thickBot="1" x14ac:dyDescent="0.3">
      <c r="A24" s="14"/>
      <c r="E24" s="12"/>
      <c r="F24" s="2"/>
      <c r="G24" s="13"/>
      <c r="H24" s="13"/>
      <c r="I24" s="13"/>
      <c r="J24" s="13"/>
      <c r="K24" s="13"/>
      <c r="L24" s="13"/>
    </row>
    <row r="25" spans="1:14" s="1" customFormat="1" ht="51.75" thickBot="1" x14ac:dyDescent="0.3">
      <c r="A25" s="15" t="s">
        <v>0</v>
      </c>
      <c r="B25" s="16" t="s">
        <v>9</v>
      </c>
      <c r="C25" s="15" t="s">
        <v>1</v>
      </c>
      <c r="D25" s="15" t="s">
        <v>2</v>
      </c>
      <c r="E25" s="15" t="s">
        <v>6</v>
      </c>
      <c r="F25" s="15" t="s">
        <v>7</v>
      </c>
      <c r="G25" s="15" t="s">
        <v>8</v>
      </c>
      <c r="H25" s="17" t="s">
        <v>10</v>
      </c>
      <c r="I25" s="15" t="s">
        <v>11</v>
      </c>
      <c r="J25" s="30" t="s">
        <v>128</v>
      </c>
      <c r="K25" s="15" t="s">
        <v>12</v>
      </c>
      <c r="L25" s="15" t="s">
        <v>4</v>
      </c>
      <c r="M25" s="15" t="s">
        <v>13</v>
      </c>
    </row>
    <row r="26" spans="1:14" x14ac:dyDescent="0.25">
      <c r="A26" s="60" t="s">
        <v>15</v>
      </c>
      <c r="B26" s="61"/>
      <c r="C26" s="62"/>
      <c r="D26" s="62"/>
      <c r="E26" s="63"/>
      <c r="F26" s="63"/>
      <c r="G26" s="18"/>
      <c r="H26" s="66"/>
      <c r="I26" s="66"/>
      <c r="J26" s="66"/>
      <c r="K26" s="66"/>
      <c r="L26" s="66"/>
      <c r="M26" s="66"/>
    </row>
    <row r="27" spans="1:14" x14ac:dyDescent="0.25">
      <c r="A27" s="51">
        <v>43907</v>
      </c>
      <c r="B27" s="64">
        <v>45</v>
      </c>
      <c r="C27" s="53" t="s">
        <v>31</v>
      </c>
      <c r="D27" s="53" t="s">
        <v>27</v>
      </c>
      <c r="E27" s="54">
        <v>50</v>
      </c>
      <c r="F27" s="54">
        <v>0</v>
      </c>
      <c r="G27" s="9">
        <f>SUM(E27:F27)</f>
        <v>50</v>
      </c>
      <c r="H27" s="52">
        <v>44521</v>
      </c>
      <c r="I27" s="67" t="s">
        <v>28</v>
      </c>
      <c r="J27" s="67"/>
      <c r="K27" s="52"/>
      <c r="L27" s="52">
        <v>123456</v>
      </c>
      <c r="M27" s="52">
        <v>21</v>
      </c>
      <c r="N27" t="str">
        <f t="shared" ref="N27:N29" si="3">IF(AND(I27="R6000",K27=$K$1),"Error - Enter Cat7 G code",IF(AND(I27="R6001",K27=$K$1),"Error - Enter Cat7 G code"," "))</f>
        <v xml:space="preserve"> </v>
      </c>
    </row>
    <row r="28" spans="1:14" x14ac:dyDescent="0.25">
      <c r="A28" s="51">
        <v>43907</v>
      </c>
      <c r="B28" s="64">
        <v>45</v>
      </c>
      <c r="C28" s="53" t="s">
        <v>31</v>
      </c>
      <c r="D28" s="53" t="s">
        <v>29</v>
      </c>
      <c r="E28" s="54">
        <v>30</v>
      </c>
      <c r="F28" s="54">
        <v>6</v>
      </c>
      <c r="G28" s="9">
        <f t="shared" ref="G28:G31" si="4">SUM(E28:F28)</f>
        <v>36</v>
      </c>
      <c r="H28" s="52">
        <v>44521</v>
      </c>
      <c r="I28" s="67" t="s">
        <v>28</v>
      </c>
      <c r="J28" s="67"/>
      <c r="K28" s="52"/>
      <c r="L28" s="52">
        <v>123456</v>
      </c>
      <c r="M28" s="52">
        <v>21</v>
      </c>
      <c r="N28" t="str">
        <f t="shared" si="3"/>
        <v xml:space="preserve"> </v>
      </c>
    </row>
    <row r="29" spans="1:14" x14ac:dyDescent="0.25">
      <c r="A29" s="51">
        <v>43907</v>
      </c>
      <c r="B29" s="64">
        <v>46</v>
      </c>
      <c r="C29" s="53" t="s">
        <v>16</v>
      </c>
      <c r="D29" s="53" t="s">
        <v>32</v>
      </c>
      <c r="E29" s="54">
        <v>25</v>
      </c>
      <c r="F29" s="54">
        <v>0</v>
      </c>
      <c r="G29" s="9">
        <f t="shared" si="4"/>
        <v>25</v>
      </c>
      <c r="H29" s="52">
        <v>44521</v>
      </c>
      <c r="I29" s="67" t="s">
        <v>14</v>
      </c>
      <c r="J29" s="67"/>
      <c r="K29" s="52"/>
      <c r="L29" s="52">
        <v>123456</v>
      </c>
      <c r="M29" s="52">
        <v>21</v>
      </c>
      <c r="N29" t="str">
        <f t="shared" si="3"/>
        <v>Error - Enter Cat7 G code</v>
      </c>
    </row>
    <row r="30" spans="1:14" x14ac:dyDescent="0.25">
      <c r="A30" s="51">
        <v>43907</v>
      </c>
      <c r="B30" s="64" t="s">
        <v>292</v>
      </c>
      <c r="C30" s="53" t="s">
        <v>291</v>
      </c>
      <c r="D30" s="53" t="s">
        <v>290</v>
      </c>
      <c r="E30" s="54">
        <v>-500</v>
      </c>
      <c r="F30" s="54">
        <v>0</v>
      </c>
      <c r="G30" s="9">
        <f t="shared" si="4"/>
        <v>-500</v>
      </c>
      <c r="H30" s="52">
        <v>44521</v>
      </c>
      <c r="I30" s="67" t="s">
        <v>28</v>
      </c>
      <c r="J30" s="67"/>
      <c r="K30" s="52"/>
      <c r="L30" s="52">
        <v>123456</v>
      </c>
      <c r="M30" s="52">
        <v>21</v>
      </c>
    </row>
    <row r="31" spans="1:14" ht="15.75" thickBot="1" x14ac:dyDescent="0.3">
      <c r="A31" s="378">
        <v>43831</v>
      </c>
      <c r="B31" s="379">
        <v>23</v>
      </c>
      <c r="C31" s="380" t="s">
        <v>54</v>
      </c>
      <c r="D31" s="380" t="s">
        <v>375</v>
      </c>
      <c r="E31" s="381">
        <v>-15</v>
      </c>
      <c r="F31" s="381">
        <v>0</v>
      </c>
      <c r="G31" s="382">
        <f t="shared" si="4"/>
        <v>-15</v>
      </c>
      <c r="H31" s="383">
        <v>44521</v>
      </c>
      <c r="I31" s="384" t="s">
        <v>28</v>
      </c>
      <c r="J31" s="383"/>
      <c r="K31" s="383"/>
      <c r="L31" s="383"/>
      <c r="M31" s="383"/>
      <c r="N31" t="s">
        <v>379</v>
      </c>
    </row>
    <row r="32" spans="1:14" ht="15.75" thickBot="1" x14ac:dyDescent="0.3">
      <c r="A32" s="14"/>
      <c r="B32" s="372"/>
      <c r="E32" s="4">
        <f t="shared" ref="E32:G32" si="5">SUM(E26:E31)</f>
        <v>-410</v>
      </c>
      <c r="F32" s="4">
        <f t="shared" si="5"/>
        <v>6</v>
      </c>
      <c r="G32" s="4">
        <f t="shared" si="5"/>
        <v>-404</v>
      </c>
      <c r="H32" s="13"/>
      <c r="I32" s="13"/>
      <c r="J32" s="13"/>
      <c r="K32" s="13"/>
      <c r="L32" s="13"/>
    </row>
    <row r="34" spans="1:12" x14ac:dyDescent="0.25">
      <c r="A34" t="s">
        <v>244</v>
      </c>
    </row>
    <row r="35" spans="1:12" x14ac:dyDescent="0.25">
      <c r="A35" t="s">
        <v>266</v>
      </c>
    </row>
    <row r="36" spans="1:12" x14ac:dyDescent="0.25">
      <c r="A36" t="s">
        <v>38</v>
      </c>
    </row>
    <row r="37" spans="1:12" x14ac:dyDescent="0.25">
      <c r="A37" t="s">
        <v>41</v>
      </c>
    </row>
    <row r="38" spans="1:12" x14ac:dyDescent="0.25">
      <c r="A38" t="s">
        <v>289</v>
      </c>
    </row>
    <row r="40" spans="1:12" ht="18.75" x14ac:dyDescent="0.3">
      <c r="A40" s="7" t="s">
        <v>30</v>
      </c>
      <c r="E40" s="12"/>
      <c r="F40" s="2"/>
      <c r="G40" s="13"/>
      <c r="H40" s="13"/>
      <c r="I40" s="13"/>
      <c r="J40" s="13"/>
      <c r="K40" s="13"/>
      <c r="L40" s="13"/>
    </row>
    <row r="41" spans="1:12" ht="15.75" x14ac:dyDescent="0.25">
      <c r="A41" s="5" t="s">
        <v>22</v>
      </c>
      <c r="C41" s="10" t="s">
        <v>33</v>
      </c>
      <c r="E41" s="12"/>
      <c r="F41" s="2"/>
      <c r="G41" s="13"/>
      <c r="H41" s="13"/>
      <c r="I41" s="13"/>
      <c r="J41" s="13"/>
      <c r="K41" s="13"/>
      <c r="L41" s="13"/>
    </row>
    <row r="42" spans="1:12" ht="15.75" x14ac:dyDescent="0.25">
      <c r="A42" s="5" t="s">
        <v>23</v>
      </c>
      <c r="C42" s="11">
        <v>43907</v>
      </c>
      <c r="E42" s="12"/>
      <c r="F42" s="2"/>
      <c r="G42" s="13"/>
      <c r="H42" s="13"/>
      <c r="I42" s="13"/>
      <c r="J42" s="13"/>
      <c r="K42" s="13"/>
      <c r="L42" s="13"/>
    </row>
    <row r="43" spans="1:12" ht="15.75" thickBot="1" x14ac:dyDescent="0.3">
      <c r="A43" s="14"/>
      <c r="E43" s="12"/>
      <c r="F43" s="2"/>
      <c r="G43" s="13"/>
      <c r="H43" s="13"/>
      <c r="I43" s="13"/>
      <c r="J43" s="13"/>
      <c r="K43" s="13"/>
      <c r="L43" s="13"/>
    </row>
    <row r="44" spans="1:12" s="1" customFormat="1" ht="51.75" thickBot="1" x14ac:dyDescent="0.3">
      <c r="A44" s="25" t="s">
        <v>0</v>
      </c>
      <c r="B44" s="26" t="s">
        <v>9</v>
      </c>
      <c r="C44" s="25" t="s">
        <v>1</v>
      </c>
      <c r="D44" s="25" t="s">
        <v>2</v>
      </c>
      <c r="E44" s="25" t="s">
        <v>8</v>
      </c>
      <c r="F44" s="25" t="s">
        <v>13</v>
      </c>
      <c r="I44" s="27"/>
      <c r="J44" s="27"/>
      <c r="K44" s="27"/>
      <c r="L44" s="27"/>
    </row>
    <row r="45" spans="1:12" x14ac:dyDescent="0.25">
      <c r="A45" s="68">
        <v>43907</v>
      </c>
      <c r="B45" s="61">
        <v>47</v>
      </c>
      <c r="C45" s="62" t="s">
        <v>34</v>
      </c>
      <c r="D45" s="62" t="s">
        <v>35</v>
      </c>
      <c r="E45" s="69">
        <v>200</v>
      </c>
      <c r="F45" s="66">
        <v>21</v>
      </c>
      <c r="I45" s="13"/>
      <c r="J45" s="13"/>
      <c r="K45" s="13"/>
      <c r="L45" s="13"/>
    </row>
    <row r="46" spans="1:12" x14ac:dyDescent="0.25">
      <c r="A46" s="51"/>
      <c r="B46" s="64"/>
      <c r="C46" s="53"/>
      <c r="D46" s="53"/>
      <c r="E46" s="70"/>
      <c r="F46" s="52"/>
      <c r="I46" s="13"/>
      <c r="J46" s="13"/>
      <c r="K46" s="13"/>
      <c r="L46" s="13"/>
    </row>
    <row r="47" spans="1:12" x14ac:dyDescent="0.25">
      <c r="A47" s="51"/>
      <c r="B47" s="64"/>
      <c r="C47" s="53"/>
      <c r="D47" s="53"/>
      <c r="E47" s="70"/>
      <c r="F47" s="52"/>
      <c r="I47" s="13"/>
      <c r="J47" s="13"/>
      <c r="K47" s="13"/>
      <c r="L47" s="13"/>
    </row>
    <row r="48" spans="1:12" ht="15.75" thickBot="1" x14ac:dyDescent="0.3">
      <c r="A48" s="55"/>
      <c r="B48" s="65"/>
      <c r="C48" s="57"/>
      <c r="D48" s="57"/>
      <c r="E48" s="70"/>
      <c r="F48" s="56"/>
      <c r="I48" s="13"/>
      <c r="J48" s="13"/>
      <c r="K48" s="13"/>
      <c r="L48" s="13"/>
    </row>
    <row r="49" spans="1:12" ht="15.75" thickBot="1" x14ac:dyDescent="0.3">
      <c r="A49" s="14"/>
      <c r="B49" s="107"/>
      <c r="E49" s="6">
        <f>SUM(E45:E48)</f>
        <v>200</v>
      </c>
      <c r="F49" s="13"/>
      <c r="I49" s="13"/>
      <c r="J49" s="13"/>
      <c r="K49" s="13"/>
      <c r="L49" s="13"/>
    </row>
    <row r="51" spans="1:12" x14ac:dyDescent="0.25">
      <c r="A51" t="s">
        <v>266</v>
      </c>
    </row>
    <row r="53" spans="1:12" ht="18.75" x14ac:dyDescent="0.3">
      <c r="A53" s="7" t="s">
        <v>36</v>
      </c>
      <c r="E53" s="12"/>
      <c r="F53" s="2"/>
      <c r="G53" s="13"/>
      <c r="H53" s="13"/>
    </row>
    <row r="54" spans="1:12" ht="15.75" x14ac:dyDescent="0.25">
      <c r="A54" s="5" t="s">
        <v>22</v>
      </c>
      <c r="C54" s="10" t="s">
        <v>33</v>
      </c>
      <c r="E54" s="12"/>
      <c r="F54" s="2"/>
      <c r="G54" s="13"/>
      <c r="H54" s="13"/>
    </row>
    <row r="55" spans="1:12" ht="15.75" x14ac:dyDescent="0.25">
      <c r="A55" s="5" t="s">
        <v>23</v>
      </c>
      <c r="C55" s="11">
        <v>43907</v>
      </c>
      <c r="E55" s="12"/>
      <c r="F55" s="2"/>
      <c r="G55" s="13"/>
      <c r="H55" s="13"/>
    </row>
    <row r="56" spans="1:12" ht="15.75" thickBot="1" x14ac:dyDescent="0.3">
      <c r="A56" s="14"/>
      <c r="E56" s="12"/>
      <c r="F56" s="2"/>
      <c r="G56" s="13"/>
      <c r="H56" s="13"/>
    </row>
    <row r="57" spans="1:12" s="1" customFormat="1" ht="60.75" thickBot="1" x14ac:dyDescent="0.3">
      <c r="A57" s="28" t="s">
        <v>0</v>
      </c>
      <c r="B57" s="29" t="s">
        <v>9</v>
      </c>
      <c r="C57" s="28" t="s">
        <v>1</v>
      </c>
      <c r="D57" s="28" t="s">
        <v>2</v>
      </c>
      <c r="E57" s="28" t="s">
        <v>8</v>
      </c>
      <c r="F57" s="28" t="s">
        <v>13</v>
      </c>
    </row>
    <row r="58" spans="1:12" x14ac:dyDescent="0.25">
      <c r="A58" s="373">
        <v>43647</v>
      </c>
      <c r="B58" s="374">
        <v>23</v>
      </c>
      <c r="C58" s="375" t="s">
        <v>54</v>
      </c>
      <c r="D58" s="375" t="s">
        <v>55</v>
      </c>
      <c r="E58" s="376">
        <v>15</v>
      </c>
      <c r="F58" s="377"/>
      <c r="G58" t="s">
        <v>378</v>
      </c>
    </row>
    <row r="59" spans="1:12" x14ac:dyDescent="0.25">
      <c r="A59" s="51">
        <v>43791</v>
      </c>
      <c r="B59" s="64">
        <v>30</v>
      </c>
      <c r="C59" s="53" t="s">
        <v>179</v>
      </c>
      <c r="D59" s="53" t="s">
        <v>181</v>
      </c>
      <c r="E59" s="70">
        <v>13.25</v>
      </c>
      <c r="F59" s="52">
        <v>21</v>
      </c>
    </row>
    <row r="60" spans="1:12" x14ac:dyDescent="0.25">
      <c r="A60" s="51">
        <v>43888</v>
      </c>
      <c r="B60" s="64">
        <v>40</v>
      </c>
      <c r="C60" s="53" t="s">
        <v>180</v>
      </c>
      <c r="D60" s="53" t="s">
        <v>56</v>
      </c>
      <c r="E60" s="70">
        <v>25</v>
      </c>
      <c r="F60" s="52"/>
    </row>
    <row r="61" spans="1:12" x14ac:dyDescent="0.25">
      <c r="A61" s="51"/>
      <c r="B61" s="64"/>
      <c r="C61" s="53"/>
      <c r="D61" s="53"/>
      <c r="E61" s="70"/>
      <c r="F61" s="52"/>
    </row>
    <row r="62" spans="1:12" x14ac:dyDescent="0.25">
      <c r="A62" s="51"/>
      <c r="B62" s="64"/>
      <c r="C62" s="53"/>
      <c r="D62" s="53"/>
      <c r="E62" s="70"/>
      <c r="F62" s="52"/>
    </row>
    <row r="63" spans="1:12" x14ac:dyDescent="0.25">
      <c r="A63" s="51"/>
      <c r="B63" s="64"/>
      <c r="C63" s="53"/>
      <c r="D63" s="53"/>
      <c r="E63" s="70"/>
      <c r="F63" s="52"/>
    </row>
    <row r="64" spans="1:12" ht="15.75" thickBot="1" x14ac:dyDescent="0.3">
      <c r="A64" s="55"/>
      <c r="B64" s="65"/>
      <c r="C64" s="57"/>
      <c r="D64" s="57"/>
      <c r="E64" s="70"/>
      <c r="F64" s="56"/>
    </row>
    <row r="65" spans="1:6" ht="15.75" thickBot="1" x14ac:dyDescent="0.3">
      <c r="A65" s="14"/>
      <c r="B65" s="107"/>
      <c r="E65" s="6">
        <f>SUM(E58:E64)</f>
        <v>53.25</v>
      </c>
      <c r="F65" s="13"/>
    </row>
    <row r="67" spans="1:6" x14ac:dyDescent="0.25">
      <c r="A67" t="s">
        <v>58</v>
      </c>
    </row>
    <row r="68" spans="1:6" x14ac:dyDescent="0.25">
      <c r="A68" t="s">
        <v>197</v>
      </c>
    </row>
    <row r="69" spans="1:6" x14ac:dyDescent="0.25">
      <c r="A69" t="s">
        <v>103</v>
      </c>
    </row>
    <row r="70" spans="1:6" x14ac:dyDescent="0.25">
      <c r="A70" t="s">
        <v>57</v>
      </c>
    </row>
    <row r="71" spans="1:6" x14ac:dyDescent="0.25">
      <c r="A71" t="s">
        <v>199</v>
      </c>
    </row>
    <row r="72" spans="1:6" x14ac:dyDescent="0.25">
      <c r="A72" t="s">
        <v>198</v>
      </c>
    </row>
    <row r="73" spans="1:6" x14ac:dyDescent="0.25">
      <c r="A73" t="s">
        <v>200</v>
      </c>
    </row>
  </sheetData>
  <protectedRanges>
    <protectedRange sqref="H27:J30 H31:I31" name="Chq payments"/>
  </protectedRanges>
  <phoneticPr fontId="18" type="noConversion"/>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4AADD-39F9-4B66-9038-6A0075F45CD1}">
  <dimension ref="A1:J62"/>
  <sheetViews>
    <sheetView zoomScaleNormal="100" workbookViewId="0">
      <selection activeCell="B22" sqref="B22"/>
    </sheetView>
  </sheetViews>
  <sheetFormatPr defaultColWidth="8.7109375" defaultRowHeight="15" x14ac:dyDescent="0.25"/>
  <cols>
    <col min="1" max="1" width="2.5703125" style="43" customWidth="1"/>
    <col min="2" max="2" width="86.85546875" style="40" customWidth="1"/>
    <col min="3" max="3" width="8.7109375" style="43"/>
    <col min="4" max="4" width="12.140625" style="43" customWidth="1"/>
    <col min="5" max="5" width="10.5703125" style="43" customWidth="1"/>
    <col min="6" max="7" width="20.5703125" style="47" customWidth="1"/>
    <col min="8" max="9" width="20.5703125" style="43" customWidth="1"/>
    <col min="10" max="16384" width="8.7109375" style="43"/>
  </cols>
  <sheetData>
    <row r="1" spans="1:10" ht="18.75" x14ac:dyDescent="0.3">
      <c r="A1" s="41" t="s">
        <v>61</v>
      </c>
      <c r="J1" s="72"/>
    </row>
    <row r="2" spans="1:10" ht="15.75" thickBot="1" x14ac:dyDescent="0.3">
      <c r="A2" s="385"/>
      <c r="J2" s="72"/>
    </row>
    <row r="3" spans="1:10" ht="18.75" x14ac:dyDescent="0.3">
      <c r="A3" s="41" t="s">
        <v>162</v>
      </c>
      <c r="B3" s="42"/>
      <c r="E3" s="386"/>
      <c r="F3" s="387"/>
      <c r="G3" s="388"/>
      <c r="H3" s="389"/>
      <c r="I3" s="389"/>
      <c r="J3" s="390"/>
    </row>
    <row r="4" spans="1:10" ht="29.45" customHeight="1" x14ac:dyDescent="0.3">
      <c r="B4" s="40" t="s">
        <v>59</v>
      </c>
      <c r="E4" s="391"/>
      <c r="F4" s="41" t="s">
        <v>91</v>
      </c>
      <c r="G4" s="43"/>
      <c r="H4" s="47"/>
      <c r="I4" s="47"/>
      <c r="J4" s="392"/>
    </row>
    <row r="5" spans="1:10" ht="30" x14ac:dyDescent="0.25">
      <c r="B5" s="40" t="s">
        <v>62</v>
      </c>
      <c r="E5" s="391"/>
      <c r="F5" s="404" t="s">
        <v>182</v>
      </c>
      <c r="G5" s="404"/>
      <c r="H5" s="404"/>
      <c r="I5" s="404"/>
      <c r="J5" s="392"/>
    </row>
    <row r="6" spans="1:10" ht="30" x14ac:dyDescent="0.25">
      <c r="B6" s="40" t="s">
        <v>63</v>
      </c>
      <c r="E6" s="391"/>
      <c r="F6" s="405" t="s">
        <v>377</v>
      </c>
      <c r="G6" s="405"/>
      <c r="H6" s="405"/>
      <c r="I6" s="405"/>
      <c r="J6" s="392"/>
    </row>
    <row r="7" spans="1:10" x14ac:dyDescent="0.25">
      <c r="E7" s="391"/>
      <c r="F7" s="404" t="s">
        <v>183</v>
      </c>
      <c r="G7" s="404"/>
      <c r="H7" s="404"/>
      <c r="I7" s="404"/>
      <c r="J7" s="392"/>
    </row>
    <row r="8" spans="1:10" ht="19.5" thickBot="1" x14ac:dyDescent="0.35">
      <c r="A8" s="41" t="s">
        <v>89</v>
      </c>
      <c r="B8" s="43"/>
      <c r="E8" s="391"/>
      <c r="F8" s="74"/>
      <c r="G8" s="74"/>
      <c r="H8" s="75"/>
      <c r="I8" s="75"/>
      <c r="J8" s="392"/>
    </row>
    <row r="9" spans="1:10" ht="45.75" thickBot="1" x14ac:dyDescent="0.3">
      <c r="B9" s="44" t="s">
        <v>43</v>
      </c>
      <c r="E9" s="391"/>
      <c r="F9" s="362" t="s">
        <v>100</v>
      </c>
      <c r="G9" s="366" t="s">
        <v>97</v>
      </c>
      <c r="H9" s="369" t="s">
        <v>184</v>
      </c>
      <c r="I9" s="95" t="s">
        <v>185</v>
      </c>
      <c r="J9" s="392"/>
    </row>
    <row r="10" spans="1:10" ht="30" x14ac:dyDescent="0.25">
      <c r="B10" s="44" t="s">
        <v>44</v>
      </c>
      <c r="E10" s="391"/>
      <c r="F10" s="363"/>
      <c r="G10" s="367">
        <v>0.2</v>
      </c>
      <c r="H10" s="370">
        <f>F10/6</f>
        <v>0</v>
      </c>
      <c r="I10" s="96">
        <f>F10-H10</f>
        <v>0</v>
      </c>
      <c r="J10" s="392"/>
    </row>
    <row r="11" spans="1:10" ht="30" x14ac:dyDescent="0.25">
      <c r="B11" s="44" t="s">
        <v>45</v>
      </c>
      <c r="E11" s="391"/>
      <c r="F11" s="364"/>
      <c r="G11" s="393"/>
      <c r="H11" s="394"/>
      <c r="I11" s="97"/>
      <c r="J11" s="392"/>
    </row>
    <row r="12" spans="1:10" ht="30" x14ac:dyDescent="0.25">
      <c r="B12" s="44" t="s">
        <v>64</v>
      </c>
      <c r="E12" s="391"/>
      <c r="F12" s="364"/>
      <c r="G12" s="393">
        <v>0.05</v>
      </c>
      <c r="H12" s="394">
        <f>F12/21</f>
        <v>0</v>
      </c>
      <c r="I12" s="97">
        <f>F12-H12</f>
        <v>0</v>
      </c>
      <c r="J12" s="392"/>
    </row>
    <row r="13" spans="1:10" ht="30.75" thickBot="1" x14ac:dyDescent="0.3">
      <c r="B13" s="44" t="s">
        <v>49</v>
      </c>
      <c r="E13" s="391"/>
      <c r="F13" s="365"/>
      <c r="G13" s="368"/>
      <c r="H13" s="371"/>
      <c r="I13" s="98"/>
      <c r="J13" s="392"/>
    </row>
    <row r="14" spans="1:10" x14ac:dyDescent="0.25">
      <c r="B14" s="44"/>
      <c r="E14" s="391"/>
      <c r="F14" s="43"/>
      <c r="G14" s="43"/>
      <c r="H14" s="47"/>
      <c r="I14" s="47"/>
      <c r="J14" s="395"/>
    </row>
    <row r="15" spans="1:10" ht="19.5" thickBot="1" x14ac:dyDescent="0.35">
      <c r="A15" s="41" t="s">
        <v>90</v>
      </c>
      <c r="B15" s="43"/>
      <c r="E15" s="396"/>
      <c r="F15" s="397"/>
      <c r="G15" s="397"/>
      <c r="H15" s="327"/>
      <c r="I15" s="327"/>
      <c r="J15" s="398"/>
    </row>
    <row r="16" spans="1:10" x14ac:dyDescent="0.25">
      <c r="B16" s="44" t="s">
        <v>60</v>
      </c>
    </row>
    <row r="17" spans="1:2" x14ac:dyDescent="0.25">
      <c r="A17" s="43" t="s">
        <v>65</v>
      </c>
      <c r="B17" s="44" t="s">
        <v>74</v>
      </c>
    </row>
    <row r="18" spans="1:2" x14ac:dyDescent="0.25">
      <c r="A18" s="43" t="s">
        <v>66</v>
      </c>
      <c r="B18" s="44" t="s">
        <v>75</v>
      </c>
    </row>
    <row r="19" spans="1:2" x14ac:dyDescent="0.25">
      <c r="A19" s="43" t="s">
        <v>67</v>
      </c>
      <c r="B19" s="44" t="s">
        <v>76</v>
      </c>
    </row>
    <row r="20" spans="1:2" x14ac:dyDescent="0.25">
      <c r="A20" s="43" t="s">
        <v>68</v>
      </c>
      <c r="B20" s="44" t="s">
        <v>77</v>
      </c>
    </row>
    <row r="21" spans="1:2" ht="30" x14ac:dyDescent="0.25">
      <c r="A21" s="43" t="s">
        <v>69</v>
      </c>
      <c r="B21" s="44" t="s">
        <v>78</v>
      </c>
    </row>
    <row r="22" spans="1:2" ht="30" x14ac:dyDescent="0.25">
      <c r="A22" s="43" t="s">
        <v>70</v>
      </c>
      <c r="B22" s="44" t="s">
        <v>79</v>
      </c>
    </row>
    <row r="23" spans="1:2" x14ac:dyDescent="0.25">
      <c r="A23" s="43" t="s">
        <v>71</v>
      </c>
      <c r="B23" s="44" t="s">
        <v>80</v>
      </c>
    </row>
    <row r="24" spans="1:2" x14ac:dyDescent="0.25">
      <c r="A24" s="43" t="s">
        <v>72</v>
      </c>
      <c r="B24" s="44" t="s">
        <v>81</v>
      </c>
    </row>
    <row r="25" spans="1:2" x14ac:dyDescent="0.25">
      <c r="A25" s="43" t="s">
        <v>73</v>
      </c>
      <c r="B25" s="44" t="s">
        <v>82</v>
      </c>
    </row>
    <row r="27" spans="1:2" ht="30" x14ac:dyDescent="0.25">
      <c r="B27" s="44" t="s">
        <v>42</v>
      </c>
    </row>
    <row r="29" spans="1:2" ht="18.75" x14ac:dyDescent="0.3">
      <c r="A29" s="41" t="s">
        <v>88</v>
      </c>
      <c r="B29" s="42"/>
    </row>
    <row r="30" spans="1:2" ht="30.75" x14ac:dyDescent="0.3">
      <c r="A30" s="41"/>
      <c r="B30" s="40" t="s">
        <v>265</v>
      </c>
    </row>
    <row r="31" spans="1:2" ht="30" x14ac:dyDescent="0.25">
      <c r="B31" s="44" t="s">
        <v>46</v>
      </c>
    </row>
    <row r="32" spans="1:2" x14ac:dyDescent="0.25">
      <c r="A32" s="45" t="s">
        <v>83</v>
      </c>
      <c r="B32" s="44" t="s">
        <v>84</v>
      </c>
    </row>
    <row r="33" spans="1:2" x14ac:dyDescent="0.25">
      <c r="A33" s="45" t="s">
        <v>83</v>
      </c>
      <c r="B33" s="44" t="s">
        <v>75</v>
      </c>
    </row>
    <row r="34" spans="1:2" x14ac:dyDescent="0.25">
      <c r="A34" s="45" t="s">
        <v>83</v>
      </c>
      <c r="B34" s="44" t="s">
        <v>85</v>
      </c>
    </row>
    <row r="35" spans="1:2" x14ac:dyDescent="0.25">
      <c r="A35" s="45" t="s">
        <v>83</v>
      </c>
      <c r="B35" s="44" t="s">
        <v>86</v>
      </c>
    </row>
    <row r="36" spans="1:2" x14ac:dyDescent="0.25">
      <c r="A36" s="45" t="s">
        <v>83</v>
      </c>
      <c r="B36" s="44" t="s">
        <v>87</v>
      </c>
    </row>
    <row r="37" spans="1:2" ht="15" customHeight="1" x14ac:dyDescent="0.25">
      <c r="A37" s="45" t="s">
        <v>83</v>
      </c>
      <c r="B37" s="44" t="s">
        <v>82</v>
      </c>
    </row>
    <row r="38" spans="1:2" ht="45" customHeight="1" x14ac:dyDescent="0.25">
      <c r="B38" s="44" t="s">
        <v>47</v>
      </c>
    </row>
    <row r="39" spans="1:2" ht="30" customHeight="1" x14ac:dyDescent="0.25">
      <c r="B39" s="40" t="s">
        <v>48</v>
      </c>
    </row>
    <row r="41" spans="1:2" ht="18.75" x14ac:dyDescent="0.3">
      <c r="A41" s="41" t="s">
        <v>92</v>
      </c>
    </row>
    <row r="42" spans="1:2" ht="30.75" x14ac:dyDescent="0.3">
      <c r="A42" s="41"/>
      <c r="B42" s="40" t="s">
        <v>93</v>
      </c>
    </row>
    <row r="43" spans="1:2" ht="30.75" x14ac:dyDescent="0.3">
      <c r="A43" s="41"/>
      <c r="B43" s="40" t="s">
        <v>94</v>
      </c>
    </row>
    <row r="44" spans="1:2" x14ac:dyDescent="0.25">
      <c r="B44" s="42"/>
    </row>
    <row r="45" spans="1:2" ht="18.75" x14ac:dyDescent="0.3">
      <c r="A45" s="41" t="s">
        <v>50</v>
      </c>
      <c r="B45" s="46"/>
    </row>
    <row r="46" spans="1:2" ht="30" x14ac:dyDescent="0.25">
      <c r="B46" s="44" t="s">
        <v>51</v>
      </c>
    </row>
    <row r="47" spans="1:2" ht="30" x14ac:dyDescent="0.25">
      <c r="B47" s="40" t="s">
        <v>95</v>
      </c>
    </row>
    <row r="48" spans="1:2" ht="30" x14ac:dyDescent="0.25">
      <c r="B48" s="44" t="s">
        <v>96</v>
      </c>
    </row>
    <row r="49" spans="2:8" x14ac:dyDescent="0.25">
      <c r="B49" s="42" t="s">
        <v>99</v>
      </c>
    </row>
    <row r="50" spans="2:8" x14ac:dyDescent="0.25">
      <c r="B50" s="44"/>
    </row>
    <row r="52" spans="2:8" x14ac:dyDescent="0.25">
      <c r="B52" s="44"/>
    </row>
    <row r="54" spans="2:8" x14ac:dyDescent="0.25">
      <c r="B54" s="399"/>
    </row>
    <row r="55" spans="2:8" x14ac:dyDescent="0.25">
      <c r="B55" s="399"/>
    </row>
    <row r="57" spans="2:8" x14ac:dyDescent="0.25">
      <c r="B57" s="44"/>
    </row>
    <row r="59" spans="2:8" x14ac:dyDescent="0.25">
      <c r="B59" s="44"/>
      <c r="C59" s="400"/>
      <c r="D59" s="400"/>
      <c r="E59" s="400"/>
    </row>
    <row r="60" spans="2:8" x14ac:dyDescent="0.25">
      <c r="B60" s="44"/>
      <c r="C60" s="401"/>
      <c r="D60" s="401"/>
      <c r="E60" s="402"/>
    </row>
    <row r="61" spans="2:8" x14ac:dyDescent="0.25">
      <c r="F61" s="403"/>
      <c r="G61" s="403"/>
      <c r="H61" s="400"/>
    </row>
    <row r="62" spans="2:8" x14ac:dyDescent="0.25">
      <c r="F62" s="403"/>
      <c r="G62" s="403"/>
      <c r="H62" s="402"/>
    </row>
  </sheetData>
  <mergeCells count="3">
    <mergeCell ref="F5:I5"/>
    <mergeCell ref="F6:I6"/>
    <mergeCell ref="F7:I7"/>
  </mergeCells>
  <printOptions horizontalCentered="1"/>
  <pageMargins left="0.31496062992125984" right="0.31496062992125984" top="0.35433070866141736" bottom="0.35433070866141736" header="0.31496062992125984" footer="0.31496062992125984"/>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AD05-6DC1-44EB-8841-F160ACB09D4A}">
  <sheetPr codeName="Sheet4">
    <tabColor theme="5"/>
  </sheetPr>
  <dimension ref="A1:P132"/>
  <sheetViews>
    <sheetView tabSelected="1" workbookViewId="0">
      <pane ySplit="5" topLeftCell="A6" activePane="bottomLeft" state="frozen"/>
      <selection activeCell="E11" sqref="E11"/>
      <selection pane="bottomLeft" activeCell="H2" sqref="H2"/>
    </sheetView>
  </sheetViews>
  <sheetFormatPr defaultColWidth="8.7109375" defaultRowHeight="15" x14ac:dyDescent="0.25"/>
  <cols>
    <col min="1" max="1" width="11.42578125" style="100" customWidth="1"/>
    <col min="2" max="2" width="12.28515625" style="78" customWidth="1"/>
    <col min="3" max="3" width="38.28515625" style="72" customWidth="1"/>
    <col min="4" max="4" width="73.28515625" style="72" customWidth="1"/>
    <col min="5" max="5" width="11.140625" style="76" hidden="1" customWidth="1"/>
    <col min="6" max="6" width="9.5703125" style="76" customWidth="1"/>
    <col min="7" max="7" width="14.42578125" style="76" customWidth="1"/>
    <col min="8" max="8" width="12.28515625" style="130" customWidth="1"/>
    <col min="9" max="9" width="13.42578125" style="78" customWidth="1"/>
    <col min="10" max="10" width="15.28515625" style="78" customWidth="1"/>
    <col min="11" max="11" width="12" style="78" customWidth="1"/>
    <col min="12" max="12" width="10.42578125" style="78" customWidth="1"/>
    <col min="13" max="13" width="15" style="78" customWidth="1"/>
    <col min="14" max="14" width="20.5703125" style="78" customWidth="1"/>
    <col min="15" max="15" width="8.7109375" style="72" customWidth="1"/>
    <col min="16" max="16384" width="8.7109375" style="72"/>
  </cols>
  <sheetData>
    <row r="1" spans="1:16" ht="19.5" thickBot="1" x14ac:dyDescent="0.35">
      <c r="A1" s="77" t="s">
        <v>25</v>
      </c>
    </row>
    <row r="2" spans="1:16" ht="16.5" thickBot="1" x14ac:dyDescent="0.3">
      <c r="A2" s="79" t="s">
        <v>22</v>
      </c>
      <c r="C2" s="172" t="s">
        <v>380</v>
      </c>
      <c r="D2" s="99" t="s">
        <v>130</v>
      </c>
      <c r="E2" s="88"/>
      <c r="F2" s="79" t="s">
        <v>371</v>
      </c>
      <c r="H2" s="226"/>
      <c r="I2" s="227" t="s">
        <v>360</v>
      </c>
      <c r="J2" s="226"/>
    </row>
    <row r="3" spans="1:16" x14ac:dyDescent="0.25">
      <c r="A3" s="72" t="s">
        <v>160</v>
      </c>
      <c r="D3" s="76"/>
    </row>
    <row r="5" spans="1:16" s="101" customFormat="1" ht="75" customHeight="1" thickBot="1" x14ac:dyDescent="0.3">
      <c r="A5" s="148" t="s">
        <v>0</v>
      </c>
      <c r="B5" s="149" t="s">
        <v>3</v>
      </c>
      <c r="C5" s="149" t="s">
        <v>1</v>
      </c>
      <c r="D5" s="149" t="s">
        <v>2</v>
      </c>
      <c r="E5" s="332" t="s">
        <v>133</v>
      </c>
      <c r="F5" s="150" t="s">
        <v>153</v>
      </c>
      <c r="G5" s="150" t="s">
        <v>7</v>
      </c>
      <c r="H5" s="150" t="s">
        <v>24</v>
      </c>
      <c r="I5" s="151" t="s">
        <v>10</v>
      </c>
      <c r="J5" s="149" t="s">
        <v>11</v>
      </c>
      <c r="K5" s="152" t="s">
        <v>129</v>
      </c>
      <c r="L5" s="153" t="s">
        <v>12</v>
      </c>
      <c r="M5" s="149" t="s">
        <v>4</v>
      </c>
      <c r="N5" s="154" t="s">
        <v>283</v>
      </c>
    </row>
    <row r="6" spans="1:16" x14ac:dyDescent="0.25">
      <c r="A6" s="140"/>
      <c r="B6" s="138"/>
      <c r="C6" s="136"/>
      <c r="D6" s="136"/>
      <c r="E6" s="137"/>
      <c r="F6" s="359"/>
      <c r="G6" s="359"/>
      <c r="H6" s="33">
        <f t="shared" ref="H6:H97" si="0">SUM(F6:G6)</f>
        <v>0</v>
      </c>
      <c r="I6" s="18"/>
      <c r="J6" s="18"/>
      <c r="K6" s="138"/>
      <c r="L6" s="360"/>
      <c r="M6" s="18"/>
      <c r="N6" s="139"/>
      <c r="O6" s="72" t="str">
        <f t="shared" ref="O6:O105" si="1">IF(AND(J6="R6000",L6=$L$1),"Error - Enter Cat7 G code",IF(AND(J6="R6001",L6=$L$1),"Error - Enter Cat7 G code"," "))</f>
        <v xml:space="preserve"> </v>
      </c>
      <c r="P6" s="72" t="str">
        <f>IF(Q6=FALSE," ","Add date / description")</f>
        <v xml:space="preserve"> </v>
      </c>
    </row>
    <row r="7" spans="1:16" x14ac:dyDescent="0.25">
      <c r="A7" s="140"/>
      <c r="B7" s="138"/>
      <c r="C7" s="141"/>
      <c r="D7" s="141"/>
      <c r="E7" s="137"/>
      <c r="F7" s="137"/>
      <c r="G7" s="137"/>
      <c r="H7" s="33">
        <f t="shared" si="0"/>
        <v>0</v>
      </c>
      <c r="I7" s="138"/>
      <c r="J7" s="138"/>
      <c r="K7" s="138"/>
      <c r="L7"/>
      <c r="M7" s="138"/>
      <c r="N7" s="142"/>
      <c r="O7" s="72" t="str">
        <f t="shared" si="1"/>
        <v xml:space="preserve"> </v>
      </c>
      <c r="P7" s="72" t="str">
        <f t="shared" ref="P7:P96" si="2">IF(Q7=FALSE," ","Add date / description")</f>
        <v xml:space="preserve"> </v>
      </c>
    </row>
    <row r="8" spans="1:16" x14ac:dyDescent="0.25">
      <c r="A8" s="140"/>
      <c r="B8" s="138"/>
      <c r="C8" s="141"/>
      <c r="D8" s="141"/>
      <c r="E8" s="137"/>
      <c r="F8" s="137"/>
      <c r="G8" s="137"/>
      <c r="H8" s="33">
        <f t="shared" si="0"/>
        <v>0</v>
      </c>
      <c r="I8" s="138"/>
      <c r="J8" s="138"/>
      <c r="K8" s="138"/>
      <c r="L8"/>
      <c r="M8" s="138"/>
      <c r="N8" s="142"/>
      <c r="O8" s="72" t="str">
        <f t="shared" si="1"/>
        <v xml:space="preserve"> </v>
      </c>
      <c r="P8" s="72" t="str">
        <f t="shared" si="2"/>
        <v xml:space="preserve"> </v>
      </c>
    </row>
    <row r="9" spans="1:16" x14ac:dyDescent="0.25">
      <c r="A9" s="140"/>
      <c r="B9" s="138"/>
      <c r="C9" s="141"/>
      <c r="D9" s="141"/>
      <c r="E9" s="137"/>
      <c r="F9" s="137"/>
      <c r="G9" s="137"/>
      <c r="H9" s="33">
        <f t="shared" si="0"/>
        <v>0</v>
      </c>
      <c r="I9" s="138"/>
      <c r="J9" s="138"/>
      <c r="K9" s="138"/>
      <c r="L9"/>
      <c r="M9" s="138"/>
      <c r="N9" s="142"/>
      <c r="O9" s="72" t="str">
        <f t="shared" si="1"/>
        <v xml:space="preserve"> </v>
      </c>
      <c r="P9" s="72" t="str">
        <f t="shared" si="2"/>
        <v xml:space="preserve"> </v>
      </c>
    </row>
    <row r="10" spans="1:16" x14ac:dyDescent="0.25">
      <c r="A10" s="140"/>
      <c r="B10" s="138"/>
      <c r="C10" s="141"/>
      <c r="D10" s="141"/>
      <c r="E10" s="137"/>
      <c r="F10" s="137"/>
      <c r="G10" s="137"/>
      <c r="H10" s="33">
        <f t="shared" si="0"/>
        <v>0</v>
      </c>
      <c r="I10" s="138"/>
      <c r="J10" s="138"/>
      <c r="K10" s="138"/>
      <c r="L10"/>
      <c r="M10" s="138"/>
      <c r="N10" s="142"/>
      <c r="O10" s="72" t="str">
        <f t="shared" si="1"/>
        <v xml:space="preserve"> </v>
      </c>
      <c r="P10" s="72" t="str">
        <f t="shared" si="2"/>
        <v xml:space="preserve"> </v>
      </c>
    </row>
    <row r="11" spans="1:16" x14ac:dyDescent="0.25">
      <c r="A11" s="140"/>
      <c r="B11" s="138"/>
      <c r="C11" s="141"/>
      <c r="D11" s="141"/>
      <c r="E11" s="137"/>
      <c r="F11" s="137"/>
      <c r="G11" s="137"/>
      <c r="H11" s="33">
        <f t="shared" si="0"/>
        <v>0</v>
      </c>
      <c r="I11" s="138"/>
      <c r="J11" s="138"/>
      <c r="K11" s="138"/>
      <c r="L11"/>
      <c r="M11" s="138"/>
      <c r="N11" s="142"/>
      <c r="O11" s="72" t="str">
        <f>IF(AND(J11="R6000",L11=$L$1),"Error - Enter Cat7 G code",IF(AND(J11="R6001",L11=$L$1),"Error - Enter Cat7 G code"," "))</f>
        <v xml:space="preserve"> </v>
      </c>
      <c r="P11" s="72" t="str">
        <f t="shared" si="2"/>
        <v xml:space="preserve"> </v>
      </c>
    </row>
    <row r="12" spans="1:16" x14ac:dyDescent="0.25">
      <c r="A12" s="140"/>
      <c r="B12" s="138"/>
      <c r="C12" s="141"/>
      <c r="D12" s="141"/>
      <c r="E12" s="137"/>
      <c r="F12" s="137"/>
      <c r="G12" s="137"/>
      <c r="H12" s="33">
        <f t="shared" si="0"/>
        <v>0</v>
      </c>
      <c r="I12" s="138"/>
      <c r="J12" s="138"/>
      <c r="K12" s="138"/>
      <c r="L12"/>
      <c r="M12" s="138"/>
      <c r="N12" s="142"/>
      <c r="O12" s="72" t="str">
        <f t="shared" si="1"/>
        <v xml:space="preserve"> </v>
      </c>
      <c r="P12" s="72" t="str">
        <f t="shared" si="2"/>
        <v xml:space="preserve"> </v>
      </c>
    </row>
    <row r="13" spans="1:16" x14ac:dyDescent="0.25">
      <c r="A13" s="140"/>
      <c r="B13" s="138"/>
      <c r="C13" s="141"/>
      <c r="D13" s="141"/>
      <c r="E13" s="137"/>
      <c r="F13" s="137"/>
      <c r="G13" s="137"/>
      <c r="H13" s="33">
        <f t="shared" si="0"/>
        <v>0</v>
      </c>
      <c r="I13" s="138"/>
      <c r="J13" s="138"/>
      <c r="K13" s="138"/>
      <c r="L13"/>
      <c r="M13" s="138"/>
      <c r="N13" s="142"/>
      <c r="O13" s="72" t="str">
        <f t="shared" si="1"/>
        <v xml:space="preserve"> </v>
      </c>
      <c r="P13" s="72" t="str">
        <f t="shared" si="2"/>
        <v xml:space="preserve"> </v>
      </c>
    </row>
    <row r="14" spans="1:16" x14ac:dyDescent="0.25">
      <c r="A14" s="140"/>
      <c r="B14" s="138"/>
      <c r="C14" s="141"/>
      <c r="D14" s="141"/>
      <c r="E14" s="137"/>
      <c r="F14" s="137"/>
      <c r="G14" s="137"/>
      <c r="H14" s="33">
        <f t="shared" si="0"/>
        <v>0</v>
      </c>
      <c r="I14" s="138"/>
      <c r="J14" s="138"/>
      <c r="K14" s="138"/>
      <c r="L14"/>
      <c r="M14" s="138"/>
      <c r="N14" s="142"/>
      <c r="O14" s="72" t="str">
        <f t="shared" si="1"/>
        <v xml:space="preserve"> </v>
      </c>
      <c r="P14" s="72" t="str">
        <f t="shared" si="2"/>
        <v xml:space="preserve"> </v>
      </c>
    </row>
    <row r="15" spans="1:16" x14ac:dyDescent="0.25">
      <c r="A15" s="140"/>
      <c r="B15" s="138"/>
      <c r="C15" s="141"/>
      <c r="D15" s="141"/>
      <c r="E15" s="137"/>
      <c r="F15" s="137"/>
      <c r="G15" s="137"/>
      <c r="H15" s="33">
        <f t="shared" si="0"/>
        <v>0</v>
      </c>
      <c r="I15" s="138"/>
      <c r="J15" s="138"/>
      <c r="K15" s="138"/>
      <c r="L15"/>
      <c r="M15" s="138"/>
      <c r="N15" s="142"/>
      <c r="O15" s="72" t="str">
        <f t="shared" si="1"/>
        <v xml:space="preserve"> </v>
      </c>
      <c r="P15" s="72" t="str">
        <f t="shared" si="2"/>
        <v xml:space="preserve"> </v>
      </c>
    </row>
    <row r="16" spans="1:16" x14ac:dyDescent="0.25">
      <c r="A16" s="140"/>
      <c r="B16" s="138"/>
      <c r="C16" s="141"/>
      <c r="D16" s="141"/>
      <c r="E16" s="137"/>
      <c r="F16" s="137"/>
      <c r="G16" s="137"/>
      <c r="H16" s="33">
        <f t="shared" si="0"/>
        <v>0</v>
      </c>
      <c r="I16" s="138"/>
      <c r="J16" s="138"/>
      <c r="K16" s="138"/>
      <c r="L16"/>
      <c r="M16" s="138"/>
      <c r="N16" s="142"/>
      <c r="O16" s="72" t="str">
        <f t="shared" si="1"/>
        <v xml:space="preserve"> </v>
      </c>
      <c r="P16" s="72" t="str">
        <f t="shared" si="2"/>
        <v xml:space="preserve"> </v>
      </c>
    </row>
    <row r="17" spans="1:16" x14ac:dyDescent="0.25">
      <c r="A17" s="140"/>
      <c r="B17" s="138"/>
      <c r="C17" s="141"/>
      <c r="D17" s="141"/>
      <c r="E17" s="137"/>
      <c r="F17" s="137"/>
      <c r="G17" s="137"/>
      <c r="H17" s="33">
        <f t="shared" si="0"/>
        <v>0</v>
      </c>
      <c r="I17" s="138"/>
      <c r="J17" s="138"/>
      <c r="K17" s="138"/>
      <c r="L17"/>
      <c r="M17" s="138"/>
      <c r="N17" s="142"/>
      <c r="O17" s="72" t="str">
        <f t="shared" si="1"/>
        <v xml:space="preserve"> </v>
      </c>
      <c r="P17" s="72" t="str">
        <f t="shared" si="2"/>
        <v xml:space="preserve"> </v>
      </c>
    </row>
    <row r="18" spans="1:16" x14ac:dyDescent="0.25">
      <c r="A18" s="140"/>
      <c r="B18" s="138"/>
      <c r="C18" s="141"/>
      <c r="D18" s="141"/>
      <c r="E18" s="137"/>
      <c r="F18" s="137"/>
      <c r="G18" s="137"/>
      <c r="H18" s="33">
        <f t="shared" si="0"/>
        <v>0</v>
      </c>
      <c r="I18" s="138"/>
      <c r="J18" s="138"/>
      <c r="K18" s="138"/>
      <c r="L18"/>
      <c r="M18" s="138"/>
      <c r="N18" s="142"/>
      <c r="O18" s="72" t="str">
        <f t="shared" si="1"/>
        <v xml:space="preserve"> </v>
      </c>
      <c r="P18" s="72" t="str">
        <f t="shared" si="2"/>
        <v xml:space="preserve"> </v>
      </c>
    </row>
    <row r="19" spans="1:16" x14ac:dyDescent="0.25">
      <c r="A19" s="140"/>
      <c r="B19" s="138"/>
      <c r="C19" s="141"/>
      <c r="D19" s="141"/>
      <c r="E19" s="137"/>
      <c r="F19" s="137"/>
      <c r="G19" s="137"/>
      <c r="H19" s="33">
        <f t="shared" si="0"/>
        <v>0</v>
      </c>
      <c r="I19" s="138"/>
      <c r="J19" s="138"/>
      <c r="K19" s="138"/>
      <c r="L19"/>
      <c r="M19" s="138"/>
      <c r="N19" s="142"/>
      <c r="O19" s="72" t="str">
        <f t="shared" si="1"/>
        <v xml:space="preserve"> </v>
      </c>
      <c r="P19" s="72" t="str">
        <f t="shared" si="2"/>
        <v xml:space="preserve"> </v>
      </c>
    </row>
    <row r="20" spans="1:16" x14ac:dyDescent="0.25">
      <c r="A20" s="140"/>
      <c r="B20" s="138"/>
      <c r="C20" s="141"/>
      <c r="D20" s="141"/>
      <c r="E20" s="137"/>
      <c r="F20" s="137"/>
      <c r="G20" s="137"/>
      <c r="H20" s="33">
        <f t="shared" si="0"/>
        <v>0</v>
      </c>
      <c r="I20" s="138"/>
      <c r="J20" s="138"/>
      <c r="K20" s="138"/>
      <c r="L20"/>
      <c r="M20" s="138"/>
      <c r="N20" s="142"/>
      <c r="O20" s="72" t="str">
        <f t="shared" si="1"/>
        <v xml:space="preserve"> </v>
      </c>
      <c r="P20" s="72" t="str">
        <f t="shared" si="2"/>
        <v xml:space="preserve"> </v>
      </c>
    </row>
    <row r="21" spans="1:16" x14ac:dyDescent="0.25">
      <c r="A21" s="140"/>
      <c r="B21" s="138"/>
      <c r="C21" s="141"/>
      <c r="D21" s="141"/>
      <c r="E21" s="137"/>
      <c r="F21" s="137"/>
      <c r="G21" s="137"/>
      <c r="H21" s="33">
        <f t="shared" si="0"/>
        <v>0</v>
      </c>
      <c r="I21" s="138"/>
      <c r="J21" s="138"/>
      <c r="K21" s="138"/>
      <c r="L21"/>
      <c r="M21" s="138"/>
      <c r="N21" s="142"/>
    </row>
    <row r="22" spans="1:16" x14ac:dyDescent="0.25">
      <c r="A22" s="140"/>
      <c r="B22" s="138"/>
      <c r="C22" s="141"/>
      <c r="D22" s="141"/>
      <c r="E22" s="137"/>
      <c r="F22" s="137"/>
      <c r="G22" s="137"/>
      <c r="H22" s="33">
        <f t="shared" si="0"/>
        <v>0</v>
      </c>
      <c r="I22" s="138"/>
      <c r="J22" s="138"/>
      <c r="K22" s="138"/>
      <c r="L22"/>
      <c r="M22" s="138"/>
      <c r="N22" s="142"/>
    </row>
    <row r="23" spans="1:16" x14ac:dyDescent="0.25">
      <c r="A23" s="140"/>
      <c r="B23" s="138"/>
      <c r="C23" s="141"/>
      <c r="D23" s="141"/>
      <c r="E23" s="137"/>
      <c r="F23" s="137"/>
      <c r="G23" s="137"/>
      <c r="H23" s="33">
        <f t="shared" si="0"/>
        <v>0</v>
      </c>
      <c r="I23" s="138"/>
      <c r="J23" s="138"/>
      <c r="K23" s="138"/>
      <c r="L23"/>
      <c r="M23" s="138"/>
      <c r="N23" s="142"/>
    </row>
    <row r="24" spans="1:16" x14ac:dyDescent="0.25">
      <c r="A24" s="140"/>
      <c r="B24" s="138"/>
      <c r="C24" s="141"/>
      <c r="D24" s="141"/>
      <c r="E24" s="137"/>
      <c r="F24" s="137"/>
      <c r="G24" s="137"/>
      <c r="H24" s="33">
        <f t="shared" si="0"/>
        <v>0</v>
      </c>
      <c r="I24" s="138"/>
      <c r="J24" s="138"/>
      <c r="K24" s="138"/>
      <c r="L24"/>
      <c r="M24" s="138"/>
      <c r="N24" s="142"/>
    </row>
    <row r="25" spans="1:16" x14ac:dyDescent="0.25">
      <c r="A25" s="140"/>
      <c r="B25" s="138"/>
      <c r="C25" s="141"/>
      <c r="D25" s="141"/>
      <c r="E25" s="137"/>
      <c r="F25" s="137"/>
      <c r="G25" s="137"/>
      <c r="H25" s="33">
        <f t="shared" si="0"/>
        <v>0</v>
      </c>
      <c r="I25" s="138"/>
      <c r="J25" s="138"/>
      <c r="K25" s="138"/>
      <c r="L25"/>
      <c r="M25" s="138"/>
      <c r="N25" s="142"/>
    </row>
    <row r="26" spans="1:16" x14ac:dyDescent="0.25">
      <c r="A26" s="140"/>
      <c r="B26" s="138"/>
      <c r="C26" s="141"/>
      <c r="D26" s="141"/>
      <c r="E26" s="137"/>
      <c r="F26" s="137"/>
      <c r="G26" s="137"/>
      <c r="H26" s="33">
        <f t="shared" si="0"/>
        <v>0</v>
      </c>
      <c r="I26" s="138"/>
      <c r="J26" s="138"/>
      <c r="K26" s="138"/>
      <c r="L26"/>
      <c r="M26" s="138"/>
      <c r="N26" s="142"/>
    </row>
    <row r="27" spans="1:16" x14ac:dyDescent="0.25">
      <c r="A27" s="140"/>
      <c r="B27" s="138"/>
      <c r="C27" s="141"/>
      <c r="D27" s="141"/>
      <c r="E27" s="137"/>
      <c r="F27" s="137"/>
      <c r="G27" s="137"/>
      <c r="H27" s="33">
        <f t="shared" si="0"/>
        <v>0</v>
      </c>
      <c r="I27" s="138"/>
      <c r="J27" s="138"/>
      <c r="K27" s="138"/>
      <c r="L27"/>
      <c r="M27" s="138"/>
      <c r="N27" s="142"/>
    </row>
    <row r="28" spans="1:16" x14ac:dyDescent="0.25">
      <c r="A28" s="140"/>
      <c r="B28" s="138"/>
      <c r="C28" s="141"/>
      <c r="D28" s="141"/>
      <c r="E28" s="137"/>
      <c r="F28" s="137"/>
      <c r="G28" s="137"/>
      <c r="H28" s="33">
        <f t="shared" si="0"/>
        <v>0</v>
      </c>
      <c r="I28" s="138"/>
      <c r="J28" s="138"/>
      <c r="K28" s="138"/>
      <c r="L28"/>
      <c r="M28" s="138"/>
      <c r="N28" s="142"/>
    </row>
    <row r="29" spans="1:16" x14ac:dyDescent="0.25">
      <c r="A29" s="140"/>
      <c r="B29" s="138"/>
      <c r="C29" s="141"/>
      <c r="D29" s="141"/>
      <c r="E29" s="137"/>
      <c r="F29" s="137"/>
      <c r="G29" s="137"/>
      <c r="H29" s="33">
        <f t="shared" si="0"/>
        <v>0</v>
      </c>
      <c r="I29" s="138"/>
      <c r="J29" s="138"/>
      <c r="K29" s="138"/>
      <c r="L29"/>
      <c r="M29" s="138"/>
      <c r="N29" s="142"/>
    </row>
    <row r="30" spans="1:16" x14ac:dyDescent="0.25">
      <c r="A30" s="140"/>
      <c r="B30" s="138"/>
      <c r="C30" s="141"/>
      <c r="D30" s="141"/>
      <c r="E30" s="137"/>
      <c r="F30" s="137"/>
      <c r="G30" s="137"/>
      <c r="H30" s="33">
        <f t="shared" si="0"/>
        <v>0</v>
      </c>
      <c r="I30" s="138"/>
      <c r="J30" s="138"/>
      <c r="K30" s="138"/>
      <c r="L30"/>
      <c r="M30" s="138"/>
      <c r="N30" s="142"/>
    </row>
    <row r="31" spans="1:16" x14ac:dyDescent="0.25">
      <c r="A31" s="140"/>
      <c r="B31" s="138"/>
      <c r="C31" s="141"/>
      <c r="D31" s="141"/>
      <c r="E31" s="137"/>
      <c r="F31" s="137"/>
      <c r="G31" s="137"/>
      <c r="H31" s="33">
        <f t="shared" si="0"/>
        <v>0</v>
      </c>
      <c r="I31" s="138"/>
      <c r="J31" s="138"/>
      <c r="K31" s="138"/>
      <c r="L31"/>
      <c r="M31" s="138"/>
      <c r="N31" s="142"/>
    </row>
    <row r="32" spans="1:16" x14ac:dyDescent="0.25">
      <c r="A32" s="140"/>
      <c r="B32" s="138"/>
      <c r="C32" s="141"/>
      <c r="D32" s="141"/>
      <c r="E32" s="137"/>
      <c r="F32" s="137"/>
      <c r="G32" s="137"/>
      <c r="H32" s="33">
        <f t="shared" si="0"/>
        <v>0</v>
      </c>
      <c r="I32" s="138"/>
      <c r="J32" s="138"/>
      <c r="K32" s="138"/>
      <c r="L32"/>
      <c r="M32" s="138"/>
      <c r="N32" s="142"/>
    </row>
    <row r="33" spans="1:14" x14ac:dyDescent="0.25">
      <c r="A33" s="140"/>
      <c r="B33" s="138"/>
      <c r="C33" s="141"/>
      <c r="D33" s="141"/>
      <c r="E33" s="137"/>
      <c r="F33" s="137"/>
      <c r="G33" s="137"/>
      <c r="H33" s="33">
        <f t="shared" si="0"/>
        <v>0</v>
      </c>
      <c r="I33" s="138"/>
      <c r="J33" s="138"/>
      <c r="K33" s="138"/>
      <c r="L33" s="143"/>
      <c r="M33" s="138"/>
      <c r="N33" s="142"/>
    </row>
    <row r="34" spans="1:14" x14ac:dyDescent="0.25">
      <c r="A34" s="140"/>
      <c r="B34" s="138"/>
      <c r="C34" s="141"/>
      <c r="D34" s="141"/>
      <c r="E34" s="137"/>
      <c r="F34" s="137"/>
      <c r="G34" s="137"/>
      <c r="H34" s="33">
        <f t="shared" si="0"/>
        <v>0</v>
      </c>
      <c r="I34" s="138"/>
      <c r="J34" s="138"/>
      <c r="K34" s="138"/>
      <c r="L34" s="143"/>
      <c r="M34" s="138"/>
      <c r="N34" s="142"/>
    </row>
    <row r="35" spans="1:14" x14ac:dyDescent="0.25">
      <c r="A35" s="140"/>
      <c r="B35" s="138"/>
      <c r="C35" s="141"/>
      <c r="D35" s="141"/>
      <c r="E35" s="137"/>
      <c r="F35" s="137"/>
      <c r="G35" s="137"/>
      <c r="H35" s="33">
        <f t="shared" si="0"/>
        <v>0</v>
      </c>
      <c r="I35" s="138"/>
      <c r="J35" s="138"/>
      <c r="K35" s="138"/>
      <c r="L35" s="143"/>
      <c r="M35" s="138"/>
      <c r="N35" s="142"/>
    </row>
    <row r="36" spans="1:14" x14ac:dyDescent="0.25">
      <c r="A36" s="140"/>
      <c r="B36" s="138"/>
      <c r="C36" s="141"/>
      <c r="D36" s="141"/>
      <c r="E36" s="137"/>
      <c r="F36" s="137"/>
      <c r="G36" s="137"/>
      <c r="H36" s="33">
        <f t="shared" si="0"/>
        <v>0</v>
      </c>
      <c r="I36" s="138"/>
      <c r="J36" s="138"/>
      <c r="K36" s="138"/>
      <c r="L36" s="143"/>
      <c r="M36" s="138"/>
      <c r="N36" s="142"/>
    </row>
    <row r="37" spans="1:14" x14ac:dyDescent="0.25">
      <c r="A37" s="140"/>
      <c r="B37" s="138"/>
      <c r="C37" s="141"/>
      <c r="D37" s="141"/>
      <c r="E37" s="137"/>
      <c r="F37" s="137"/>
      <c r="G37" s="137"/>
      <c r="H37" s="33">
        <f t="shared" si="0"/>
        <v>0</v>
      </c>
      <c r="I37" s="138"/>
      <c r="J37" s="138"/>
      <c r="K37" s="138"/>
      <c r="L37" s="143"/>
      <c r="M37" s="138"/>
      <c r="N37" s="142"/>
    </row>
    <row r="38" spans="1:14" x14ac:dyDescent="0.25">
      <c r="A38" s="140"/>
      <c r="B38" s="138"/>
      <c r="C38" s="141"/>
      <c r="D38" s="141"/>
      <c r="E38" s="137"/>
      <c r="F38" s="137"/>
      <c r="G38" s="137"/>
      <c r="H38" s="33">
        <f t="shared" si="0"/>
        <v>0</v>
      </c>
      <c r="I38" s="138"/>
      <c r="J38" s="138"/>
      <c r="K38" s="138"/>
      <c r="L38" s="143"/>
      <c r="M38" s="138"/>
      <c r="N38" s="142"/>
    </row>
    <row r="39" spans="1:14" x14ac:dyDescent="0.25">
      <c r="A39" s="140"/>
      <c r="B39" s="138"/>
      <c r="C39" s="141"/>
      <c r="D39" s="141"/>
      <c r="E39" s="137"/>
      <c r="F39" s="137"/>
      <c r="G39" s="137"/>
      <c r="H39" s="33">
        <f t="shared" si="0"/>
        <v>0</v>
      </c>
      <c r="I39" s="138"/>
      <c r="J39" s="138"/>
      <c r="K39" s="138"/>
      <c r="L39" s="143"/>
      <c r="M39" s="138"/>
      <c r="N39" s="142"/>
    </row>
    <row r="40" spans="1:14" x14ac:dyDescent="0.25">
      <c r="A40" s="140"/>
      <c r="B40" s="138"/>
      <c r="C40" s="141"/>
      <c r="D40" s="141"/>
      <c r="E40" s="137"/>
      <c r="F40" s="137"/>
      <c r="G40" s="137"/>
      <c r="H40" s="33">
        <f t="shared" si="0"/>
        <v>0</v>
      </c>
      <c r="I40" s="138"/>
      <c r="J40" s="138"/>
      <c r="K40" s="138"/>
      <c r="L40" s="143"/>
      <c r="M40" s="138"/>
      <c r="N40" s="142"/>
    </row>
    <row r="41" spans="1:14" x14ac:dyDescent="0.25">
      <c r="A41" s="140"/>
      <c r="B41" s="138"/>
      <c r="C41" s="141"/>
      <c r="D41" s="141"/>
      <c r="E41" s="131" t="str">
        <f t="shared" ref="E41:E69" si="3">IF(G41=0," ",F41)</f>
        <v xml:space="preserve"> </v>
      </c>
      <c r="F41" s="137"/>
      <c r="G41" s="137"/>
      <c r="H41" s="33">
        <f t="shared" si="0"/>
        <v>0</v>
      </c>
      <c r="I41" s="138"/>
      <c r="J41" s="138"/>
      <c r="K41" s="138"/>
      <c r="L41" s="143"/>
      <c r="M41" s="138"/>
      <c r="N41" s="142"/>
    </row>
    <row r="42" spans="1:14" x14ac:dyDescent="0.25">
      <c r="A42" s="140"/>
      <c r="B42" s="138"/>
      <c r="C42" s="141"/>
      <c r="D42" s="141"/>
      <c r="E42" s="131" t="str">
        <f t="shared" si="3"/>
        <v xml:space="preserve"> </v>
      </c>
      <c r="F42" s="137"/>
      <c r="G42" s="137"/>
      <c r="H42" s="33">
        <f t="shared" si="0"/>
        <v>0</v>
      </c>
      <c r="I42" s="138"/>
      <c r="J42" s="138"/>
      <c r="K42" s="138"/>
      <c r="L42" s="143"/>
      <c r="M42" s="138"/>
      <c r="N42" s="142"/>
    </row>
    <row r="43" spans="1:14" x14ac:dyDescent="0.25">
      <c r="A43" s="140"/>
      <c r="B43" s="138"/>
      <c r="C43" s="141"/>
      <c r="D43" s="141"/>
      <c r="E43" s="131" t="str">
        <f t="shared" si="3"/>
        <v xml:space="preserve"> </v>
      </c>
      <c r="F43" s="137"/>
      <c r="G43" s="137"/>
      <c r="H43" s="33">
        <f t="shared" si="0"/>
        <v>0</v>
      </c>
      <c r="I43" s="138"/>
      <c r="J43" s="138"/>
      <c r="K43" s="138"/>
      <c r="L43" s="143"/>
      <c r="M43" s="138"/>
      <c r="N43" s="142"/>
    </row>
    <row r="44" spans="1:14" x14ac:dyDescent="0.25">
      <c r="A44" s="140"/>
      <c r="B44" s="138"/>
      <c r="C44" s="141"/>
      <c r="D44" s="141"/>
      <c r="E44" s="131" t="str">
        <f t="shared" si="3"/>
        <v xml:space="preserve"> </v>
      </c>
      <c r="F44" s="137"/>
      <c r="G44" s="137"/>
      <c r="H44" s="33">
        <f t="shared" si="0"/>
        <v>0</v>
      </c>
      <c r="I44" s="138"/>
      <c r="J44" s="138"/>
      <c r="K44" s="138"/>
      <c r="L44" s="143"/>
      <c r="M44" s="138"/>
      <c r="N44" s="142"/>
    </row>
    <row r="45" spans="1:14" x14ac:dyDescent="0.25">
      <c r="A45" s="140"/>
      <c r="B45" s="138"/>
      <c r="C45" s="141"/>
      <c r="D45" s="141"/>
      <c r="E45" s="131" t="str">
        <f t="shared" si="3"/>
        <v xml:space="preserve"> </v>
      </c>
      <c r="F45" s="137"/>
      <c r="G45" s="137"/>
      <c r="H45" s="33">
        <f t="shared" si="0"/>
        <v>0</v>
      </c>
      <c r="I45" s="138"/>
      <c r="J45" s="138"/>
      <c r="K45" s="138"/>
      <c r="L45" s="143"/>
      <c r="M45" s="138"/>
      <c r="N45" s="142"/>
    </row>
    <row r="46" spans="1:14" x14ac:dyDescent="0.25">
      <c r="A46" s="140"/>
      <c r="B46" s="138"/>
      <c r="C46" s="141"/>
      <c r="D46" s="141"/>
      <c r="E46" s="131" t="str">
        <f t="shared" si="3"/>
        <v xml:space="preserve"> </v>
      </c>
      <c r="F46" s="137"/>
      <c r="G46" s="137"/>
      <c r="H46" s="33">
        <f t="shared" si="0"/>
        <v>0</v>
      </c>
      <c r="I46" s="138"/>
      <c r="J46" s="138"/>
      <c r="K46" s="138"/>
      <c r="L46" s="143"/>
      <c r="M46" s="138"/>
      <c r="N46" s="142"/>
    </row>
    <row r="47" spans="1:14" x14ac:dyDescent="0.25">
      <c r="A47" s="140"/>
      <c r="B47" s="138"/>
      <c r="C47" s="141"/>
      <c r="D47" s="141"/>
      <c r="E47" s="131" t="str">
        <f t="shared" si="3"/>
        <v xml:space="preserve"> </v>
      </c>
      <c r="F47" s="137"/>
      <c r="G47" s="137"/>
      <c r="H47" s="33">
        <f t="shared" si="0"/>
        <v>0</v>
      </c>
      <c r="I47" s="138"/>
      <c r="J47" s="138"/>
      <c r="K47" s="138"/>
      <c r="L47" s="143"/>
      <c r="M47" s="138"/>
      <c r="N47" s="142"/>
    </row>
    <row r="48" spans="1:14" x14ac:dyDescent="0.25">
      <c r="A48" s="140"/>
      <c r="B48" s="138"/>
      <c r="C48" s="141"/>
      <c r="D48" s="141"/>
      <c r="E48" s="131" t="str">
        <f t="shared" si="3"/>
        <v xml:space="preserve"> </v>
      </c>
      <c r="F48" s="137"/>
      <c r="G48" s="137"/>
      <c r="H48" s="33">
        <f t="shared" si="0"/>
        <v>0</v>
      </c>
      <c r="I48" s="138"/>
      <c r="J48" s="138"/>
      <c r="K48" s="138"/>
      <c r="L48" s="143"/>
      <c r="M48" s="138"/>
      <c r="N48" s="142"/>
    </row>
    <row r="49" spans="1:14" x14ac:dyDescent="0.25">
      <c r="A49" s="140"/>
      <c r="B49" s="138"/>
      <c r="C49" s="141"/>
      <c r="D49" s="141"/>
      <c r="E49" s="131" t="str">
        <f t="shared" si="3"/>
        <v xml:space="preserve"> </v>
      </c>
      <c r="F49" s="137"/>
      <c r="G49" s="137"/>
      <c r="H49" s="33">
        <f t="shared" si="0"/>
        <v>0</v>
      </c>
      <c r="I49" s="138"/>
      <c r="J49" s="138"/>
      <c r="K49" s="138"/>
      <c r="L49" s="143"/>
      <c r="M49" s="138"/>
      <c r="N49" s="142"/>
    </row>
    <row r="50" spans="1:14" x14ac:dyDescent="0.25">
      <c r="A50" s="140"/>
      <c r="B50" s="138"/>
      <c r="C50" s="141"/>
      <c r="D50" s="141"/>
      <c r="E50" s="131" t="str">
        <f t="shared" si="3"/>
        <v xml:space="preserve"> </v>
      </c>
      <c r="F50" s="137"/>
      <c r="G50" s="137"/>
      <c r="H50" s="33">
        <f t="shared" si="0"/>
        <v>0</v>
      </c>
      <c r="I50" s="138"/>
      <c r="J50" s="138"/>
      <c r="K50" s="138"/>
      <c r="L50" s="143"/>
      <c r="M50" s="138"/>
      <c r="N50" s="142"/>
    </row>
    <row r="51" spans="1:14" x14ac:dyDescent="0.25">
      <c r="A51" s="140"/>
      <c r="B51" s="138"/>
      <c r="C51" s="141"/>
      <c r="D51" s="141"/>
      <c r="E51" s="131" t="str">
        <f t="shared" si="3"/>
        <v xml:space="preserve"> </v>
      </c>
      <c r="F51" s="137"/>
      <c r="G51" s="137"/>
      <c r="H51" s="33">
        <f t="shared" si="0"/>
        <v>0</v>
      </c>
      <c r="I51" s="138"/>
      <c r="J51" s="138"/>
      <c r="K51" s="138"/>
      <c r="L51" s="143"/>
      <c r="M51" s="138"/>
      <c r="N51" s="142"/>
    </row>
    <row r="52" spans="1:14" x14ac:dyDescent="0.25">
      <c r="A52" s="140"/>
      <c r="B52" s="138"/>
      <c r="C52" s="141"/>
      <c r="D52" s="141"/>
      <c r="E52" s="131" t="str">
        <f t="shared" si="3"/>
        <v xml:space="preserve"> </v>
      </c>
      <c r="F52" s="137"/>
      <c r="G52" s="137"/>
      <c r="H52" s="33">
        <f t="shared" si="0"/>
        <v>0</v>
      </c>
      <c r="I52" s="138"/>
      <c r="J52" s="138"/>
      <c r="K52" s="138"/>
      <c r="L52" s="143"/>
      <c r="M52" s="138"/>
      <c r="N52" s="142"/>
    </row>
    <row r="53" spans="1:14" x14ac:dyDescent="0.25">
      <c r="A53" s="140"/>
      <c r="B53" s="138"/>
      <c r="C53" s="141"/>
      <c r="D53" s="141"/>
      <c r="E53" s="131" t="str">
        <f t="shared" si="3"/>
        <v xml:space="preserve"> </v>
      </c>
      <c r="F53" s="137"/>
      <c r="G53" s="137"/>
      <c r="H53" s="33">
        <f t="shared" si="0"/>
        <v>0</v>
      </c>
      <c r="I53" s="138"/>
      <c r="J53" s="138"/>
      <c r="K53" s="138"/>
      <c r="L53" s="143"/>
      <c r="M53" s="138"/>
      <c r="N53" s="142"/>
    </row>
    <row r="54" spans="1:14" x14ac:dyDescent="0.25">
      <c r="A54" s="140"/>
      <c r="B54" s="138"/>
      <c r="C54" s="141"/>
      <c r="D54" s="141"/>
      <c r="E54" s="131" t="str">
        <f t="shared" si="3"/>
        <v xml:space="preserve"> </v>
      </c>
      <c r="F54" s="137"/>
      <c r="G54" s="137"/>
      <c r="H54" s="33">
        <f t="shared" si="0"/>
        <v>0</v>
      </c>
      <c r="I54" s="138"/>
      <c r="J54" s="138"/>
      <c r="K54" s="138"/>
      <c r="L54" s="143"/>
      <c r="M54" s="138"/>
      <c r="N54" s="142"/>
    </row>
    <row r="55" spans="1:14" x14ac:dyDescent="0.25">
      <c r="A55" s="140"/>
      <c r="B55" s="138"/>
      <c r="C55" s="141"/>
      <c r="D55" s="141"/>
      <c r="E55" s="131" t="str">
        <f t="shared" si="3"/>
        <v xml:space="preserve"> </v>
      </c>
      <c r="F55" s="137"/>
      <c r="G55" s="137"/>
      <c r="H55" s="33">
        <f t="shared" si="0"/>
        <v>0</v>
      </c>
      <c r="I55" s="138"/>
      <c r="J55" s="138"/>
      <c r="K55" s="138"/>
      <c r="L55" s="143"/>
      <c r="M55" s="138"/>
      <c r="N55" s="142"/>
    </row>
    <row r="56" spans="1:14" x14ac:dyDescent="0.25">
      <c r="A56" s="140"/>
      <c r="B56" s="138"/>
      <c r="C56" s="141"/>
      <c r="D56" s="141"/>
      <c r="E56" s="131" t="str">
        <f t="shared" si="3"/>
        <v xml:space="preserve"> </v>
      </c>
      <c r="F56" s="137"/>
      <c r="G56" s="137"/>
      <c r="H56" s="33">
        <f t="shared" si="0"/>
        <v>0</v>
      </c>
      <c r="I56" s="138"/>
      <c r="J56" s="138"/>
      <c r="K56" s="138"/>
      <c r="L56" s="143"/>
      <c r="M56" s="138"/>
      <c r="N56" s="142"/>
    </row>
    <row r="57" spans="1:14" x14ac:dyDescent="0.25">
      <c r="A57" s="140"/>
      <c r="B57" s="138"/>
      <c r="C57" s="141"/>
      <c r="D57" s="141"/>
      <c r="E57" s="131" t="str">
        <f t="shared" si="3"/>
        <v xml:space="preserve"> </v>
      </c>
      <c r="F57" s="137"/>
      <c r="G57" s="137"/>
      <c r="H57" s="33">
        <f t="shared" si="0"/>
        <v>0</v>
      </c>
      <c r="I57" s="138"/>
      <c r="J57" s="138"/>
      <c r="K57" s="138"/>
      <c r="L57" s="143"/>
      <c r="M57" s="138"/>
      <c r="N57" s="142"/>
    </row>
    <row r="58" spans="1:14" x14ac:dyDescent="0.25">
      <c r="A58" s="140"/>
      <c r="B58" s="138"/>
      <c r="C58" s="141"/>
      <c r="D58" s="141"/>
      <c r="E58" s="131" t="str">
        <f t="shared" si="3"/>
        <v xml:space="preserve"> </v>
      </c>
      <c r="F58" s="137"/>
      <c r="G58" s="137"/>
      <c r="H58" s="33">
        <f t="shared" si="0"/>
        <v>0</v>
      </c>
      <c r="I58" s="138"/>
      <c r="J58" s="138"/>
      <c r="K58" s="138"/>
      <c r="L58" s="143"/>
      <c r="M58" s="138"/>
      <c r="N58" s="142"/>
    </row>
    <row r="59" spans="1:14" x14ac:dyDescent="0.25">
      <c r="A59" s="140"/>
      <c r="B59" s="138"/>
      <c r="C59" s="141"/>
      <c r="D59" s="141"/>
      <c r="E59" s="131" t="str">
        <f t="shared" si="3"/>
        <v xml:space="preserve"> </v>
      </c>
      <c r="F59" s="137"/>
      <c r="G59" s="137"/>
      <c r="H59" s="33">
        <f t="shared" si="0"/>
        <v>0</v>
      </c>
      <c r="I59" s="138"/>
      <c r="J59" s="138"/>
      <c r="K59" s="138"/>
      <c r="L59" s="143"/>
      <c r="M59" s="138"/>
      <c r="N59" s="142"/>
    </row>
    <row r="60" spans="1:14" x14ac:dyDescent="0.25">
      <c r="A60" s="140"/>
      <c r="B60" s="138"/>
      <c r="C60" s="141"/>
      <c r="D60" s="141"/>
      <c r="E60" s="131" t="str">
        <f t="shared" si="3"/>
        <v xml:space="preserve"> </v>
      </c>
      <c r="F60" s="137"/>
      <c r="G60" s="137"/>
      <c r="H60" s="33">
        <f t="shared" si="0"/>
        <v>0</v>
      </c>
      <c r="I60" s="138"/>
      <c r="J60" s="138"/>
      <c r="K60" s="138"/>
      <c r="L60" s="143"/>
      <c r="M60" s="138"/>
      <c r="N60" s="142"/>
    </row>
    <row r="61" spans="1:14" x14ac:dyDescent="0.25">
      <c r="A61" s="140"/>
      <c r="B61" s="138"/>
      <c r="C61" s="141"/>
      <c r="D61" s="141"/>
      <c r="E61" s="131" t="str">
        <f t="shared" si="3"/>
        <v xml:space="preserve"> </v>
      </c>
      <c r="F61" s="137"/>
      <c r="G61" s="137"/>
      <c r="H61" s="33">
        <f t="shared" si="0"/>
        <v>0</v>
      </c>
      <c r="I61" s="138"/>
      <c r="J61" s="138"/>
      <c r="K61" s="138"/>
      <c r="L61" s="143"/>
      <c r="M61" s="138"/>
      <c r="N61" s="142"/>
    </row>
    <row r="62" spans="1:14" x14ac:dyDescent="0.25">
      <c r="A62" s="140"/>
      <c r="B62" s="138"/>
      <c r="C62" s="141"/>
      <c r="D62" s="141"/>
      <c r="E62" s="131" t="str">
        <f t="shared" si="3"/>
        <v xml:space="preserve"> </v>
      </c>
      <c r="F62" s="137"/>
      <c r="G62" s="137"/>
      <c r="H62" s="33">
        <f t="shared" si="0"/>
        <v>0</v>
      </c>
      <c r="I62" s="138"/>
      <c r="J62" s="138"/>
      <c r="K62" s="138"/>
      <c r="L62" s="143"/>
      <c r="M62" s="138"/>
      <c r="N62" s="142"/>
    </row>
    <row r="63" spans="1:14" x14ac:dyDescent="0.25">
      <c r="A63" s="140"/>
      <c r="B63" s="138"/>
      <c r="C63" s="141"/>
      <c r="D63" s="141"/>
      <c r="E63" s="131" t="str">
        <f t="shared" si="3"/>
        <v xml:space="preserve"> </v>
      </c>
      <c r="F63" s="137"/>
      <c r="G63" s="137"/>
      <c r="H63" s="33">
        <f t="shared" si="0"/>
        <v>0</v>
      </c>
      <c r="I63" s="138"/>
      <c r="J63" s="138"/>
      <c r="K63" s="138"/>
      <c r="L63" s="143"/>
      <c r="M63" s="138"/>
      <c r="N63" s="142"/>
    </row>
    <row r="64" spans="1:14" x14ac:dyDescent="0.25">
      <c r="A64" s="140"/>
      <c r="B64" s="138"/>
      <c r="C64" s="141"/>
      <c r="D64" s="141"/>
      <c r="E64" s="131" t="str">
        <f t="shared" si="3"/>
        <v xml:space="preserve"> </v>
      </c>
      <c r="F64" s="137"/>
      <c r="G64" s="137"/>
      <c r="H64" s="33">
        <f t="shared" si="0"/>
        <v>0</v>
      </c>
      <c r="I64" s="138"/>
      <c r="J64" s="138"/>
      <c r="K64" s="138"/>
      <c r="L64" s="143"/>
      <c r="M64" s="138"/>
      <c r="N64" s="142"/>
    </row>
    <row r="65" spans="1:14" x14ac:dyDescent="0.25">
      <c r="A65" s="140"/>
      <c r="B65" s="138"/>
      <c r="C65" s="141"/>
      <c r="D65" s="141"/>
      <c r="E65" s="131" t="str">
        <f t="shared" si="3"/>
        <v xml:space="preserve"> </v>
      </c>
      <c r="F65" s="137"/>
      <c r="G65" s="137"/>
      <c r="H65" s="33">
        <f t="shared" si="0"/>
        <v>0</v>
      </c>
      <c r="I65" s="138"/>
      <c r="J65" s="138"/>
      <c r="K65" s="138"/>
      <c r="L65" s="143"/>
      <c r="M65" s="138"/>
      <c r="N65" s="142"/>
    </row>
    <row r="66" spans="1:14" x14ac:dyDescent="0.25">
      <c r="A66" s="140"/>
      <c r="B66" s="138"/>
      <c r="C66" s="141"/>
      <c r="D66" s="141"/>
      <c r="E66" s="131" t="str">
        <f t="shared" si="3"/>
        <v xml:space="preserve"> </v>
      </c>
      <c r="F66" s="137"/>
      <c r="G66" s="137"/>
      <c r="H66" s="33">
        <f t="shared" si="0"/>
        <v>0</v>
      </c>
      <c r="I66" s="138"/>
      <c r="J66" s="138"/>
      <c r="K66" s="138"/>
      <c r="L66" s="143"/>
      <c r="M66" s="138"/>
      <c r="N66" s="142"/>
    </row>
    <row r="67" spans="1:14" x14ac:dyDescent="0.25">
      <c r="A67" s="140"/>
      <c r="B67" s="138"/>
      <c r="C67" s="141"/>
      <c r="D67" s="141"/>
      <c r="E67" s="131" t="str">
        <f t="shared" si="3"/>
        <v xml:space="preserve"> </v>
      </c>
      <c r="F67" s="137"/>
      <c r="G67" s="137"/>
      <c r="H67" s="33">
        <f t="shared" si="0"/>
        <v>0</v>
      </c>
      <c r="I67" s="138"/>
      <c r="J67" s="138"/>
      <c r="K67" s="138"/>
      <c r="L67" s="143"/>
      <c r="M67" s="138"/>
      <c r="N67" s="142"/>
    </row>
    <row r="68" spans="1:14" x14ac:dyDescent="0.25">
      <c r="A68" s="140"/>
      <c r="B68" s="138"/>
      <c r="C68" s="141"/>
      <c r="D68" s="141"/>
      <c r="E68" s="131" t="str">
        <f t="shared" si="3"/>
        <v xml:space="preserve"> </v>
      </c>
      <c r="F68" s="137"/>
      <c r="G68" s="137"/>
      <c r="H68" s="33">
        <f t="shared" si="0"/>
        <v>0</v>
      </c>
      <c r="I68" s="138"/>
      <c r="J68" s="138"/>
      <c r="K68" s="138"/>
      <c r="L68" s="143"/>
      <c r="M68" s="138"/>
      <c r="N68" s="142"/>
    </row>
    <row r="69" spans="1:14" x14ac:dyDescent="0.25">
      <c r="A69" s="140"/>
      <c r="B69" s="138"/>
      <c r="C69" s="141"/>
      <c r="D69" s="141"/>
      <c r="E69" s="131" t="str">
        <f t="shared" si="3"/>
        <v xml:space="preserve"> </v>
      </c>
      <c r="F69" s="137"/>
      <c r="G69" s="137"/>
      <c r="H69" s="33">
        <f t="shared" si="0"/>
        <v>0</v>
      </c>
      <c r="I69" s="138"/>
      <c r="J69" s="138"/>
      <c r="K69" s="138"/>
      <c r="L69" s="143"/>
      <c r="M69" s="138"/>
      <c r="N69" s="142"/>
    </row>
    <row r="70" spans="1:14" x14ac:dyDescent="0.25">
      <c r="A70" s="140"/>
      <c r="B70" s="138"/>
      <c r="C70" s="141"/>
      <c r="D70" s="141"/>
      <c r="E70" s="131" t="str">
        <f t="shared" ref="E70:E80" si="4">IF(G70=0," ",F70)</f>
        <v xml:space="preserve"> </v>
      </c>
      <c r="F70" s="137"/>
      <c r="G70" s="137"/>
      <c r="H70" s="33">
        <f t="shared" si="0"/>
        <v>0</v>
      </c>
      <c r="I70" s="138"/>
      <c r="J70" s="138"/>
      <c r="K70" s="138"/>
      <c r="L70" s="143"/>
      <c r="M70" s="138"/>
      <c r="N70" s="142"/>
    </row>
    <row r="71" spans="1:14" x14ac:dyDescent="0.25">
      <c r="A71" s="140"/>
      <c r="B71" s="138"/>
      <c r="C71" s="141"/>
      <c r="D71" s="141"/>
      <c r="E71" s="131" t="str">
        <f t="shared" si="4"/>
        <v xml:space="preserve"> </v>
      </c>
      <c r="F71" s="137"/>
      <c r="G71" s="137"/>
      <c r="H71" s="33">
        <f t="shared" si="0"/>
        <v>0</v>
      </c>
      <c r="I71" s="138"/>
      <c r="J71" s="138"/>
      <c r="K71" s="138"/>
      <c r="L71" s="143"/>
      <c r="M71" s="138"/>
      <c r="N71" s="142"/>
    </row>
    <row r="72" spans="1:14" x14ac:dyDescent="0.25">
      <c r="A72" s="140"/>
      <c r="B72" s="138"/>
      <c r="C72" s="141"/>
      <c r="D72" s="141"/>
      <c r="E72" s="131"/>
      <c r="F72" s="137"/>
      <c r="G72" s="137"/>
      <c r="H72" s="33">
        <f t="shared" si="0"/>
        <v>0</v>
      </c>
      <c r="I72" s="138"/>
      <c r="J72" s="138"/>
      <c r="K72" s="138"/>
      <c r="L72" s="143"/>
      <c r="M72" s="138"/>
      <c r="N72" s="142"/>
    </row>
    <row r="73" spans="1:14" x14ac:dyDescent="0.25">
      <c r="A73" s="140"/>
      <c r="B73" s="138"/>
      <c r="C73" s="141"/>
      <c r="D73" s="141"/>
      <c r="E73" s="131" t="str">
        <f t="shared" si="4"/>
        <v xml:space="preserve"> </v>
      </c>
      <c r="F73" s="137"/>
      <c r="G73" s="137"/>
      <c r="H73" s="33">
        <f t="shared" si="0"/>
        <v>0</v>
      </c>
      <c r="I73" s="138"/>
      <c r="J73" s="138"/>
      <c r="K73" s="138"/>
      <c r="L73" s="143"/>
      <c r="M73" s="138"/>
      <c r="N73" s="142"/>
    </row>
    <row r="74" spans="1:14" x14ac:dyDescent="0.25">
      <c r="A74" s="140"/>
      <c r="B74" s="138"/>
      <c r="C74" s="141"/>
      <c r="D74" s="141"/>
      <c r="E74" s="131" t="str">
        <f t="shared" si="4"/>
        <v xml:space="preserve"> </v>
      </c>
      <c r="F74" s="137"/>
      <c r="G74" s="137"/>
      <c r="H74" s="33">
        <f t="shared" si="0"/>
        <v>0</v>
      </c>
      <c r="I74" s="138"/>
      <c r="J74" s="138"/>
      <c r="K74" s="138"/>
      <c r="L74" s="143"/>
      <c r="M74" s="138"/>
      <c r="N74" s="142"/>
    </row>
    <row r="75" spans="1:14" x14ac:dyDescent="0.25">
      <c r="A75" s="140"/>
      <c r="B75" s="138"/>
      <c r="C75" s="141"/>
      <c r="D75" s="141"/>
      <c r="E75" s="131" t="str">
        <f t="shared" si="4"/>
        <v xml:space="preserve"> </v>
      </c>
      <c r="F75" s="137"/>
      <c r="G75" s="137"/>
      <c r="H75" s="33">
        <f t="shared" si="0"/>
        <v>0</v>
      </c>
      <c r="I75" s="138"/>
      <c r="J75" s="138"/>
      <c r="K75" s="138"/>
      <c r="L75" s="143"/>
      <c r="M75" s="138"/>
      <c r="N75" s="142"/>
    </row>
    <row r="76" spans="1:14" x14ac:dyDescent="0.25">
      <c r="A76" s="140"/>
      <c r="B76" s="138"/>
      <c r="C76" s="141"/>
      <c r="D76" s="141"/>
      <c r="E76" s="131" t="str">
        <f t="shared" si="4"/>
        <v xml:space="preserve"> </v>
      </c>
      <c r="F76" s="137"/>
      <c r="G76" s="137"/>
      <c r="H76" s="33">
        <f t="shared" si="0"/>
        <v>0</v>
      </c>
      <c r="I76" s="138"/>
      <c r="J76" s="138"/>
      <c r="K76" s="138"/>
      <c r="L76" s="143"/>
      <c r="M76" s="138"/>
      <c r="N76" s="142"/>
    </row>
    <row r="77" spans="1:14" x14ac:dyDescent="0.25">
      <c r="A77" s="140"/>
      <c r="B77" s="138"/>
      <c r="C77" s="141"/>
      <c r="D77" s="141"/>
      <c r="E77" s="131" t="str">
        <f t="shared" si="4"/>
        <v xml:space="preserve"> </v>
      </c>
      <c r="F77" s="137"/>
      <c r="G77" s="137"/>
      <c r="H77" s="33">
        <f t="shared" si="0"/>
        <v>0</v>
      </c>
      <c r="I77" s="138"/>
      <c r="J77" s="138"/>
      <c r="K77" s="138"/>
      <c r="L77" s="143"/>
      <c r="M77" s="138"/>
      <c r="N77" s="142"/>
    </row>
    <row r="78" spans="1:14" x14ac:dyDescent="0.25">
      <c r="A78" s="140"/>
      <c r="B78" s="138"/>
      <c r="C78" s="141"/>
      <c r="D78" s="141"/>
      <c r="E78" s="131" t="str">
        <f t="shared" si="4"/>
        <v xml:space="preserve"> </v>
      </c>
      <c r="F78" s="137"/>
      <c r="G78" s="137"/>
      <c r="H78" s="33">
        <f t="shared" si="0"/>
        <v>0</v>
      </c>
      <c r="I78" s="138"/>
      <c r="J78" s="138"/>
      <c r="K78" s="138"/>
      <c r="L78" s="143"/>
      <c r="M78" s="138"/>
      <c r="N78" s="142"/>
    </row>
    <row r="79" spans="1:14" x14ac:dyDescent="0.25">
      <c r="A79" s="140"/>
      <c r="B79" s="138"/>
      <c r="C79" s="141"/>
      <c r="D79" s="141"/>
      <c r="E79" s="131" t="str">
        <f t="shared" si="4"/>
        <v xml:space="preserve"> </v>
      </c>
      <c r="F79" s="137"/>
      <c r="G79" s="137"/>
      <c r="H79" s="33">
        <f t="shared" si="0"/>
        <v>0</v>
      </c>
      <c r="I79" s="138"/>
      <c r="J79" s="138"/>
      <c r="K79" s="138"/>
      <c r="L79" s="143"/>
      <c r="M79" s="138"/>
      <c r="N79" s="142"/>
    </row>
    <row r="80" spans="1:14" x14ac:dyDescent="0.25">
      <c r="A80" s="140"/>
      <c r="B80" s="138"/>
      <c r="C80" s="141"/>
      <c r="D80" s="141"/>
      <c r="E80" s="131" t="str">
        <f t="shared" si="4"/>
        <v xml:space="preserve"> </v>
      </c>
      <c r="F80" s="137"/>
      <c r="G80" s="137"/>
      <c r="H80" s="33">
        <f t="shared" si="0"/>
        <v>0</v>
      </c>
      <c r="I80" s="138"/>
      <c r="J80" s="138"/>
      <c r="K80" s="138"/>
      <c r="L80" s="143"/>
      <c r="M80" s="138"/>
      <c r="N80" s="142"/>
    </row>
    <row r="81" spans="1:16" x14ac:dyDescent="0.25">
      <c r="A81" s="140"/>
      <c r="B81" s="138"/>
      <c r="C81" s="141"/>
      <c r="D81" s="141"/>
      <c r="E81" s="131" t="str">
        <f t="shared" ref="E81:E103" si="5">IF(G81=0," ",F81)</f>
        <v xml:space="preserve"> </v>
      </c>
      <c r="F81" s="137"/>
      <c r="G81" s="137"/>
      <c r="H81" s="33">
        <f t="shared" si="0"/>
        <v>0</v>
      </c>
      <c r="I81" s="138"/>
      <c r="J81" s="138"/>
      <c r="K81" s="138"/>
      <c r="L81"/>
      <c r="M81" s="138"/>
      <c r="N81" s="142"/>
      <c r="O81" s="72" t="str">
        <f t="shared" si="1"/>
        <v xml:space="preserve"> </v>
      </c>
      <c r="P81" s="72" t="str">
        <f t="shared" si="2"/>
        <v xml:space="preserve"> </v>
      </c>
    </row>
    <row r="82" spans="1:16" x14ac:dyDescent="0.25">
      <c r="A82" s="140"/>
      <c r="B82" s="138"/>
      <c r="C82" s="141"/>
      <c r="D82" s="141"/>
      <c r="E82" s="131" t="str">
        <f t="shared" si="5"/>
        <v xml:space="preserve"> </v>
      </c>
      <c r="F82" s="137"/>
      <c r="G82" s="137"/>
      <c r="H82" s="33">
        <f t="shared" si="0"/>
        <v>0</v>
      </c>
      <c r="I82" s="138"/>
      <c r="J82" s="138"/>
      <c r="K82" s="138"/>
      <c r="L82"/>
      <c r="M82" s="138"/>
      <c r="N82" s="142"/>
      <c r="O82" s="72" t="str">
        <f t="shared" si="1"/>
        <v xml:space="preserve"> </v>
      </c>
      <c r="P82" s="72" t="str">
        <f t="shared" si="2"/>
        <v xml:space="preserve"> </v>
      </c>
    </row>
    <row r="83" spans="1:16" x14ac:dyDescent="0.25">
      <c r="A83" s="140"/>
      <c r="B83" s="138"/>
      <c r="C83" s="141"/>
      <c r="D83" s="141"/>
      <c r="E83" s="131" t="str">
        <f t="shared" si="5"/>
        <v xml:space="preserve"> </v>
      </c>
      <c r="F83" s="137"/>
      <c r="G83" s="137"/>
      <c r="H83" s="33">
        <f t="shared" si="0"/>
        <v>0</v>
      </c>
      <c r="I83" s="138"/>
      <c r="J83" s="138"/>
      <c r="K83" s="138"/>
      <c r="L83"/>
      <c r="M83" s="138"/>
      <c r="N83" s="142"/>
      <c r="O83" s="72" t="str">
        <f t="shared" si="1"/>
        <v xml:space="preserve"> </v>
      </c>
      <c r="P83" s="72" t="str">
        <f t="shared" si="2"/>
        <v xml:space="preserve"> </v>
      </c>
    </row>
    <row r="84" spans="1:16" x14ac:dyDescent="0.25">
      <c r="A84" s="140"/>
      <c r="B84" s="138"/>
      <c r="C84" s="141"/>
      <c r="D84" s="141"/>
      <c r="E84" s="131" t="str">
        <f t="shared" si="5"/>
        <v xml:space="preserve"> </v>
      </c>
      <c r="F84" s="137"/>
      <c r="G84" s="137"/>
      <c r="H84" s="33">
        <f t="shared" si="0"/>
        <v>0</v>
      </c>
      <c r="I84" s="138"/>
      <c r="J84" s="138"/>
      <c r="K84" s="138"/>
      <c r="L84"/>
      <c r="M84" s="138"/>
      <c r="N84" s="142"/>
      <c r="O84" s="72" t="str">
        <f t="shared" si="1"/>
        <v xml:space="preserve"> </v>
      </c>
      <c r="P84" s="72" t="str">
        <f t="shared" si="2"/>
        <v xml:space="preserve"> </v>
      </c>
    </row>
    <row r="85" spans="1:16" x14ac:dyDescent="0.25">
      <c r="A85" s="140"/>
      <c r="B85" s="138"/>
      <c r="C85" s="141"/>
      <c r="D85" s="141"/>
      <c r="E85" s="131" t="str">
        <f t="shared" si="5"/>
        <v xml:space="preserve"> </v>
      </c>
      <c r="F85" s="137"/>
      <c r="G85" s="137"/>
      <c r="H85" s="33">
        <f t="shared" si="0"/>
        <v>0</v>
      </c>
      <c r="I85" s="138"/>
      <c r="J85" s="138"/>
      <c r="K85" s="138"/>
      <c r="L85"/>
      <c r="M85" s="138"/>
      <c r="N85" s="142"/>
      <c r="O85" s="72" t="str">
        <f t="shared" si="1"/>
        <v xml:space="preserve"> </v>
      </c>
      <c r="P85" s="72" t="str">
        <f t="shared" si="2"/>
        <v xml:space="preserve"> </v>
      </c>
    </row>
    <row r="86" spans="1:16" x14ac:dyDescent="0.25">
      <c r="A86" s="140"/>
      <c r="B86" s="138"/>
      <c r="C86" s="141"/>
      <c r="D86" s="141"/>
      <c r="E86" s="131" t="str">
        <f t="shared" si="5"/>
        <v xml:space="preserve"> </v>
      </c>
      <c r="F86" s="137"/>
      <c r="G86" s="137"/>
      <c r="H86" s="33">
        <f t="shared" si="0"/>
        <v>0</v>
      </c>
      <c r="I86" s="138"/>
      <c r="J86" s="138"/>
      <c r="K86" s="138"/>
      <c r="L86"/>
      <c r="M86" s="138"/>
      <c r="N86" s="142"/>
      <c r="O86" s="72" t="str">
        <f t="shared" si="1"/>
        <v xml:space="preserve"> </v>
      </c>
      <c r="P86" s="72" t="str">
        <f t="shared" si="2"/>
        <v xml:space="preserve"> </v>
      </c>
    </row>
    <row r="87" spans="1:16" x14ac:dyDescent="0.25">
      <c r="A87" s="140"/>
      <c r="B87" s="138"/>
      <c r="C87" s="141"/>
      <c r="D87" s="141"/>
      <c r="E87" s="131" t="str">
        <f t="shared" si="5"/>
        <v xml:space="preserve"> </v>
      </c>
      <c r="F87" s="137"/>
      <c r="G87" s="137"/>
      <c r="H87" s="33">
        <f t="shared" si="0"/>
        <v>0</v>
      </c>
      <c r="I87" s="138"/>
      <c r="J87" s="138"/>
      <c r="K87" s="138"/>
      <c r="L87"/>
      <c r="M87" s="138"/>
      <c r="N87" s="142"/>
      <c r="O87" s="72" t="str">
        <f t="shared" si="1"/>
        <v xml:space="preserve"> </v>
      </c>
      <c r="P87" s="72" t="str">
        <f t="shared" si="2"/>
        <v xml:space="preserve"> </v>
      </c>
    </row>
    <row r="88" spans="1:16" x14ac:dyDescent="0.25">
      <c r="A88" s="140"/>
      <c r="B88" s="138"/>
      <c r="C88" s="141"/>
      <c r="D88" s="141"/>
      <c r="E88" s="131" t="str">
        <f t="shared" si="5"/>
        <v xml:space="preserve"> </v>
      </c>
      <c r="F88" s="137"/>
      <c r="G88" s="137"/>
      <c r="H88" s="33">
        <f t="shared" si="0"/>
        <v>0</v>
      </c>
      <c r="I88" s="138"/>
      <c r="J88" s="138"/>
      <c r="K88" s="138"/>
      <c r="L88"/>
      <c r="M88" s="138"/>
      <c r="N88" s="142"/>
      <c r="O88" s="72" t="str">
        <f t="shared" si="1"/>
        <v xml:space="preserve"> </v>
      </c>
      <c r="P88" s="72" t="str">
        <f t="shared" si="2"/>
        <v xml:space="preserve"> </v>
      </c>
    </row>
    <row r="89" spans="1:16" x14ac:dyDescent="0.25">
      <c r="A89" s="140"/>
      <c r="B89" s="138"/>
      <c r="C89" s="141"/>
      <c r="D89" s="141"/>
      <c r="E89" s="131" t="str">
        <f t="shared" si="5"/>
        <v xml:space="preserve"> </v>
      </c>
      <c r="F89" s="137"/>
      <c r="G89" s="137"/>
      <c r="H89" s="33">
        <f t="shared" si="0"/>
        <v>0</v>
      </c>
      <c r="I89" s="138"/>
      <c r="J89" s="138"/>
      <c r="K89" s="138"/>
      <c r="L89"/>
      <c r="M89" s="138"/>
      <c r="N89" s="142"/>
      <c r="O89" s="72" t="str">
        <f t="shared" si="1"/>
        <v xml:space="preserve"> </v>
      </c>
      <c r="P89" s="72" t="str">
        <f t="shared" si="2"/>
        <v xml:space="preserve"> </v>
      </c>
    </row>
    <row r="90" spans="1:16" x14ac:dyDescent="0.25">
      <c r="A90" s="140"/>
      <c r="B90" s="138"/>
      <c r="C90" s="141"/>
      <c r="D90" s="141"/>
      <c r="E90" s="131" t="str">
        <f t="shared" si="5"/>
        <v xml:space="preserve"> </v>
      </c>
      <c r="F90" s="137"/>
      <c r="G90" s="137"/>
      <c r="H90" s="33">
        <f t="shared" si="0"/>
        <v>0</v>
      </c>
      <c r="I90" s="138"/>
      <c r="J90" s="138"/>
      <c r="K90" s="138"/>
      <c r="L90"/>
      <c r="M90" s="138"/>
      <c r="N90" s="142"/>
      <c r="O90" s="72" t="str">
        <f t="shared" si="1"/>
        <v xml:space="preserve"> </v>
      </c>
      <c r="P90" s="72" t="str">
        <f t="shared" si="2"/>
        <v xml:space="preserve"> </v>
      </c>
    </row>
    <row r="91" spans="1:16" x14ac:dyDescent="0.25">
      <c r="A91" s="140"/>
      <c r="B91" s="138"/>
      <c r="C91" s="141"/>
      <c r="D91" s="141"/>
      <c r="E91" s="131" t="str">
        <f t="shared" si="5"/>
        <v xml:space="preserve"> </v>
      </c>
      <c r="F91" s="137"/>
      <c r="G91" s="137"/>
      <c r="H91" s="33">
        <f t="shared" si="0"/>
        <v>0</v>
      </c>
      <c r="I91" s="138"/>
      <c r="J91" s="138"/>
      <c r="K91" s="138"/>
      <c r="L91"/>
      <c r="M91" s="138"/>
      <c r="N91" s="142"/>
      <c r="O91" s="72" t="str">
        <f t="shared" si="1"/>
        <v xml:space="preserve"> </v>
      </c>
      <c r="P91" s="72" t="str">
        <f t="shared" si="2"/>
        <v xml:space="preserve"> </v>
      </c>
    </row>
    <row r="92" spans="1:16" x14ac:dyDescent="0.25">
      <c r="A92" s="140"/>
      <c r="B92" s="138"/>
      <c r="C92" s="141"/>
      <c r="D92" s="141"/>
      <c r="E92" s="131" t="str">
        <f t="shared" si="5"/>
        <v xml:space="preserve"> </v>
      </c>
      <c r="F92" s="137"/>
      <c r="G92" s="137"/>
      <c r="H92" s="33">
        <f t="shared" si="0"/>
        <v>0</v>
      </c>
      <c r="I92" s="138"/>
      <c r="J92" s="138"/>
      <c r="K92" s="138"/>
      <c r="L92"/>
      <c r="M92" s="138"/>
      <c r="N92" s="142"/>
      <c r="O92" s="72" t="str">
        <f t="shared" si="1"/>
        <v xml:space="preserve"> </v>
      </c>
      <c r="P92" s="72" t="str">
        <f t="shared" si="2"/>
        <v xml:space="preserve"> </v>
      </c>
    </row>
    <row r="93" spans="1:16" x14ac:dyDescent="0.25">
      <c r="A93" s="140"/>
      <c r="B93" s="138"/>
      <c r="C93" s="141"/>
      <c r="D93" s="141"/>
      <c r="E93" s="131" t="str">
        <f t="shared" si="5"/>
        <v xml:space="preserve"> </v>
      </c>
      <c r="F93" s="137"/>
      <c r="G93" s="137"/>
      <c r="H93" s="33">
        <f t="shared" si="0"/>
        <v>0</v>
      </c>
      <c r="I93" s="138"/>
      <c r="J93" s="138"/>
      <c r="K93" s="138"/>
      <c r="L93"/>
      <c r="M93" s="138"/>
      <c r="N93" s="142"/>
      <c r="O93" s="72" t="str">
        <f t="shared" si="1"/>
        <v xml:space="preserve"> </v>
      </c>
      <c r="P93" s="72" t="str">
        <f t="shared" si="2"/>
        <v xml:space="preserve"> </v>
      </c>
    </row>
    <row r="94" spans="1:16" x14ac:dyDescent="0.25">
      <c r="A94" s="140"/>
      <c r="B94" s="138"/>
      <c r="C94" s="141"/>
      <c r="D94" s="141"/>
      <c r="E94" s="131" t="str">
        <f t="shared" si="5"/>
        <v xml:space="preserve"> </v>
      </c>
      <c r="F94" s="137"/>
      <c r="G94" s="137"/>
      <c r="H94" s="33">
        <f t="shared" si="0"/>
        <v>0</v>
      </c>
      <c r="I94" s="138"/>
      <c r="J94" s="138"/>
      <c r="K94" s="138"/>
      <c r="L94"/>
      <c r="M94" s="138"/>
      <c r="N94" s="142"/>
      <c r="O94" s="72" t="str">
        <f t="shared" si="1"/>
        <v xml:space="preserve"> </v>
      </c>
      <c r="P94" s="72" t="str">
        <f t="shared" si="2"/>
        <v xml:space="preserve"> </v>
      </c>
    </row>
    <row r="95" spans="1:16" x14ac:dyDescent="0.25">
      <c r="A95" s="140"/>
      <c r="B95" s="138"/>
      <c r="C95" s="141"/>
      <c r="D95" s="141"/>
      <c r="E95" s="131" t="str">
        <f t="shared" si="5"/>
        <v xml:space="preserve"> </v>
      </c>
      <c r="F95" s="137"/>
      <c r="G95" s="137"/>
      <c r="H95" s="33">
        <f t="shared" si="0"/>
        <v>0</v>
      </c>
      <c r="I95" s="138"/>
      <c r="J95" s="138"/>
      <c r="K95" s="138"/>
      <c r="L95"/>
      <c r="M95" s="138"/>
      <c r="N95" s="142"/>
      <c r="O95" s="72" t="str">
        <f t="shared" si="1"/>
        <v xml:space="preserve"> </v>
      </c>
      <c r="P95" s="72" t="str">
        <f t="shared" si="2"/>
        <v xml:space="preserve"> </v>
      </c>
    </row>
    <row r="96" spans="1:16" x14ac:dyDescent="0.25">
      <c r="A96" s="140"/>
      <c r="B96" s="138"/>
      <c r="C96" s="141"/>
      <c r="D96" s="141"/>
      <c r="E96" s="131" t="str">
        <f t="shared" si="5"/>
        <v xml:space="preserve"> </v>
      </c>
      <c r="F96" s="137"/>
      <c r="G96" s="137"/>
      <c r="H96" s="33">
        <f t="shared" si="0"/>
        <v>0</v>
      </c>
      <c r="I96" s="138"/>
      <c r="J96" s="138"/>
      <c r="K96" s="138"/>
      <c r="L96"/>
      <c r="M96" s="138"/>
      <c r="N96" s="142"/>
      <c r="O96" s="72" t="str">
        <f t="shared" si="1"/>
        <v xml:space="preserve"> </v>
      </c>
      <c r="P96" s="72" t="str">
        <f t="shared" si="2"/>
        <v xml:space="preserve"> </v>
      </c>
    </row>
    <row r="97" spans="1:15" x14ac:dyDescent="0.25">
      <c r="A97" s="140"/>
      <c r="B97" s="138"/>
      <c r="C97" s="141"/>
      <c r="D97" s="141"/>
      <c r="E97" s="131" t="str">
        <f t="shared" si="5"/>
        <v xml:space="preserve"> </v>
      </c>
      <c r="F97" s="137"/>
      <c r="G97" s="137"/>
      <c r="H97" s="33">
        <f t="shared" si="0"/>
        <v>0</v>
      </c>
      <c r="I97" s="138"/>
      <c r="J97" s="138"/>
      <c r="K97" s="138"/>
      <c r="L97" s="143"/>
      <c r="M97" s="138"/>
      <c r="N97" s="142"/>
      <c r="O97" s="72" t="str">
        <f t="shared" si="1"/>
        <v xml:space="preserve"> </v>
      </c>
    </row>
    <row r="98" spans="1:15" x14ac:dyDescent="0.25">
      <c r="A98" s="140"/>
      <c r="B98" s="138"/>
      <c r="C98" s="141"/>
      <c r="D98" s="141"/>
      <c r="E98" s="131" t="str">
        <f t="shared" si="5"/>
        <v xml:space="preserve"> </v>
      </c>
      <c r="F98" s="137"/>
      <c r="G98" s="137"/>
      <c r="H98" s="33">
        <f t="shared" ref="H98:H105" si="6">SUM(F98:G98)</f>
        <v>0</v>
      </c>
      <c r="I98" s="138"/>
      <c r="J98" s="138"/>
      <c r="K98" s="138"/>
      <c r="L98" s="143"/>
      <c r="M98" s="138"/>
      <c r="N98" s="142"/>
      <c r="O98" s="72" t="str">
        <f t="shared" si="1"/>
        <v xml:space="preserve"> </v>
      </c>
    </row>
    <row r="99" spans="1:15" x14ac:dyDescent="0.25">
      <c r="A99" s="140"/>
      <c r="B99" s="138"/>
      <c r="C99" s="141"/>
      <c r="D99" s="141"/>
      <c r="E99" s="131" t="str">
        <f t="shared" si="5"/>
        <v xml:space="preserve"> </v>
      </c>
      <c r="F99" s="137"/>
      <c r="G99" s="137"/>
      <c r="H99" s="33">
        <f t="shared" si="6"/>
        <v>0</v>
      </c>
      <c r="I99" s="138"/>
      <c r="J99" s="138"/>
      <c r="K99" s="138"/>
      <c r="L99" s="143"/>
      <c r="M99" s="138"/>
      <c r="N99" s="142"/>
      <c r="O99" s="72" t="str">
        <f t="shared" si="1"/>
        <v xml:space="preserve"> </v>
      </c>
    </row>
    <row r="100" spans="1:15" x14ac:dyDescent="0.25">
      <c r="A100" s="140"/>
      <c r="B100" s="138"/>
      <c r="C100" s="141"/>
      <c r="D100" s="141"/>
      <c r="E100" s="131" t="str">
        <f t="shared" si="5"/>
        <v xml:space="preserve"> </v>
      </c>
      <c r="F100" s="137"/>
      <c r="G100" s="137"/>
      <c r="H100" s="33">
        <f t="shared" si="6"/>
        <v>0</v>
      </c>
      <c r="I100" s="138"/>
      <c r="J100" s="138"/>
      <c r="K100" s="138"/>
      <c r="L100" s="143"/>
      <c r="M100" s="138"/>
      <c r="N100" s="142"/>
      <c r="O100" s="72" t="str">
        <f t="shared" si="1"/>
        <v xml:space="preserve"> </v>
      </c>
    </row>
    <row r="101" spans="1:15" x14ac:dyDescent="0.25">
      <c r="A101" s="140"/>
      <c r="B101" s="138"/>
      <c r="C101" s="141"/>
      <c r="D101" s="141"/>
      <c r="E101" s="131" t="str">
        <f t="shared" si="5"/>
        <v xml:space="preserve"> </v>
      </c>
      <c r="F101" s="137"/>
      <c r="G101" s="137"/>
      <c r="H101" s="33">
        <f t="shared" si="6"/>
        <v>0</v>
      </c>
      <c r="I101" s="138"/>
      <c r="J101" s="138"/>
      <c r="K101" s="138"/>
      <c r="L101" s="143"/>
      <c r="M101" s="138"/>
      <c r="N101" s="142"/>
      <c r="O101" s="72" t="str">
        <f t="shared" si="1"/>
        <v xml:space="preserve"> </v>
      </c>
    </row>
    <row r="102" spans="1:15" x14ac:dyDescent="0.25">
      <c r="A102" s="140"/>
      <c r="B102" s="138"/>
      <c r="C102" s="141"/>
      <c r="D102" s="141"/>
      <c r="E102" s="131" t="str">
        <f t="shared" si="5"/>
        <v xml:space="preserve"> </v>
      </c>
      <c r="F102" s="137"/>
      <c r="G102" s="137"/>
      <c r="H102" s="33">
        <f t="shared" si="6"/>
        <v>0</v>
      </c>
      <c r="I102" s="138"/>
      <c r="J102" s="138"/>
      <c r="K102" s="138"/>
      <c r="L102" s="143"/>
      <c r="M102" s="138"/>
      <c r="N102" s="142"/>
      <c r="O102" s="72" t="str">
        <f t="shared" si="1"/>
        <v xml:space="preserve"> </v>
      </c>
    </row>
    <row r="103" spans="1:15" x14ac:dyDescent="0.25">
      <c r="A103" s="140"/>
      <c r="B103" s="138"/>
      <c r="C103" s="141"/>
      <c r="D103" s="141"/>
      <c r="E103" s="131" t="str">
        <f t="shared" si="5"/>
        <v xml:space="preserve"> </v>
      </c>
      <c r="F103" s="137"/>
      <c r="G103" s="137"/>
      <c r="H103" s="33">
        <f t="shared" si="6"/>
        <v>0</v>
      </c>
      <c r="I103" s="138"/>
      <c r="J103" s="138"/>
      <c r="K103" s="138"/>
      <c r="L103" s="143"/>
      <c r="M103" s="138"/>
      <c r="N103" s="142"/>
      <c r="O103" s="72" t="str">
        <f t="shared" si="1"/>
        <v xml:space="preserve"> </v>
      </c>
    </row>
    <row r="104" spans="1:15" x14ac:dyDescent="0.25">
      <c r="A104" s="140"/>
      <c r="B104" s="138"/>
      <c r="C104" s="141"/>
      <c r="D104" s="141"/>
      <c r="E104" s="131"/>
      <c r="F104" s="137"/>
      <c r="G104" s="137"/>
      <c r="H104" s="33">
        <f t="shared" si="6"/>
        <v>0</v>
      </c>
      <c r="I104" s="138"/>
      <c r="J104" s="138"/>
      <c r="K104" s="138"/>
      <c r="L104" s="143"/>
      <c r="M104" s="138"/>
      <c r="N104" s="142"/>
      <c r="O104" s="72" t="str">
        <f t="shared" si="1"/>
        <v xml:space="preserve"> </v>
      </c>
    </row>
    <row r="105" spans="1:15" x14ac:dyDescent="0.25">
      <c r="A105" s="140"/>
      <c r="B105" s="138"/>
      <c r="C105" s="141"/>
      <c r="D105" s="141"/>
      <c r="E105" s="131"/>
      <c r="F105" s="137"/>
      <c r="G105" s="137"/>
      <c r="H105" s="33">
        <f t="shared" si="6"/>
        <v>0</v>
      </c>
      <c r="I105" s="138"/>
      <c r="J105" s="138"/>
      <c r="K105" s="138"/>
      <c r="L105" s="143"/>
      <c r="M105" s="138"/>
      <c r="N105" s="142"/>
      <c r="O105" s="72" t="str">
        <f t="shared" si="1"/>
        <v xml:space="preserve"> </v>
      </c>
    </row>
    <row r="106" spans="1:15" ht="15.75" thickBot="1" x14ac:dyDescent="0.3">
      <c r="E106" s="309">
        <f>SUM(E6:E105)</f>
        <v>0</v>
      </c>
      <c r="F106" s="309">
        <f>SUM(F6:F105)</f>
        <v>0</v>
      </c>
      <c r="G106" s="309">
        <f>SUM(G6:G105)</f>
        <v>0</v>
      </c>
      <c r="H106" s="309">
        <f>SUM(H6:H105)</f>
        <v>0</v>
      </c>
    </row>
    <row r="108" spans="1:15" x14ac:dyDescent="0.25">
      <c r="D108" s="76"/>
      <c r="F108" s="72"/>
    </row>
    <row r="110" spans="1:15" ht="15.75" thickBot="1" x14ac:dyDescent="0.3">
      <c r="D110" s="73" t="s">
        <v>104</v>
      </c>
      <c r="E110" s="130"/>
    </row>
    <row r="111" spans="1:15" ht="15.75" thickBot="1" x14ac:dyDescent="0.3">
      <c r="D111" s="72" t="s">
        <v>107</v>
      </c>
      <c r="H111" s="361"/>
    </row>
    <row r="112" spans="1:15" ht="15.75" thickBot="1" x14ac:dyDescent="0.3"/>
    <row r="113" spans="2:10" ht="15.75" thickBot="1" x14ac:dyDescent="0.3">
      <c r="D113" s="72" t="s">
        <v>108</v>
      </c>
      <c r="H113" s="361"/>
    </row>
    <row r="114" spans="2:10" ht="15.75" thickBot="1" x14ac:dyDescent="0.3"/>
    <row r="115" spans="2:10" ht="15.75" thickBot="1" x14ac:dyDescent="0.3">
      <c r="D115" s="72" t="s">
        <v>105</v>
      </c>
      <c r="F115" s="406"/>
      <c r="G115" s="407"/>
      <c r="I115" s="226"/>
      <c r="J115" s="78" t="s">
        <v>0</v>
      </c>
    </row>
    <row r="116" spans="2:10" ht="15.75" thickBot="1" x14ac:dyDescent="0.3"/>
    <row r="117" spans="2:10" ht="15.75" thickBot="1" x14ac:dyDescent="0.3">
      <c r="D117" s="72" t="s">
        <v>106</v>
      </c>
      <c r="F117" s="406"/>
      <c r="G117" s="407"/>
      <c r="I117" s="226"/>
      <c r="J117" s="78" t="s">
        <v>0</v>
      </c>
    </row>
    <row r="120" spans="2:10" ht="18.75" x14ac:dyDescent="0.3">
      <c r="B120" s="71" t="s">
        <v>117</v>
      </c>
      <c r="C120" s="76"/>
    </row>
    <row r="121" spans="2:10" ht="15.75" x14ac:dyDescent="0.25">
      <c r="B121" s="79"/>
      <c r="C121" s="72" t="s">
        <v>113</v>
      </c>
      <c r="D121" s="76">
        <f>Cash!H111</f>
        <v>0</v>
      </c>
      <c r="E121" s="72"/>
    </row>
    <row r="122" spans="2:10" x14ac:dyDescent="0.25">
      <c r="B122" s="72"/>
      <c r="C122" s="72" t="s">
        <v>114</v>
      </c>
      <c r="D122" s="76">
        <f>'Chqs to Cash'!E16</f>
        <v>0</v>
      </c>
      <c r="E122" s="72"/>
    </row>
    <row r="123" spans="2:10" x14ac:dyDescent="0.25">
      <c r="C123" s="72" t="s">
        <v>115</v>
      </c>
      <c r="D123" s="76">
        <f>-Cash!H106</f>
        <v>0</v>
      </c>
      <c r="E123" s="72"/>
    </row>
    <row r="124" spans="2:10" ht="15.75" thickBot="1" x14ac:dyDescent="0.3">
      <c r="C124" s="73" t="s">
        <v>116</v>
      </c>
      <c r="D124" s="133">
        <f>SUM(D121:D123)</f>
        <v>0</v>
      </c>
      <c r="E124" s="72"/>
    </row>
    <row r="125" spans="2:10" x14ac:dyDescent="0.25">
      <c r="D125" s="76"/>
      <c r="E125" s="72"/>
    </row>
    <row r="126" spans="2:10" x14ac:dyDescent="0.25">
      <c r="C126" s="72" t="s">
        <v>118</v>
      </c>
      <c r="D126" s="76">
        <f>Cash!H113</f>
        <v>0</v>
      </c>
      <c r="E126" s="72"/>
    </row>
    <row r="127" spans="2:10" ht="15.75" thickBot="1" x14ac:dyDescent="0.3">
      <c r="D127" s="76"/>
      <c r="E127" s="72"/>
    </row>
    <row r="128" spans="2:10" ht="16.5" thickBot="1" x14ac:dyDescent="0.3">
      <c r="C128" s="99" t="s">
        <v>119</v>
      </c>
      <c r="D128" s="134">
        <f>D124-D126</f>
        <v>0</v>
      </c>
      <c r="F128" s="99" t="str">
        <f>IF(D128=0,"If zero then OK to process","If not zero then ERROR")</f>
        <v>If zero then OK to process</v>
      </c>
    </row>
    <row r="132" spans="2:3" x14ac:dyDescent="0.25">
      <c r="B132" s="72"/>
      <c r="C132" s="76"/>
    </row>
  </sheetData>
  <mergeCells count="2">
    <mergeCell ref="F115:G115"/>
    <mergeCell ref="F117:G117"/>
  </mergeCells>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F73B1-960A-41FD-AACB-3C123BC0C59B}">
  <sheetPr codeName="Sheet5">
    <tabColor theme="5"/>
  </sheetPr>
  <dimension ref="A1:R46"/>
  <sheetViews>
    <sheetView workbookViewId="0">
      <pane ySplit="5" topLeftCell="A6" activePane="bottomLeft" state="frozen"/>
      <selection activeCell="E11" sqref="E11"/>
      <selection pane="bottomLeft" activeCell="A6" sqref="A6"/>
    </sheetView>
  </sheetViews>
  <sheetFormatPr defaultColWidth="10.7109375" defaultRowHeight="15" x14ac:dyDescent="0.25"/>
  <cols>
    <col min="1" max="1" width="10.7109375" style="72"/>
    <col min="2" max="2" width="10.7109375" style="155"/>
    <col min="3" max="3" width="27.5703125" style="72" customWidth="1"/>
    <col min="4" max="4" width="88.140625" style="72" customWidth="1"/>
    <col min="5" max="5" width="0" style="76" hidden="1" customWidth="1"/>
    <col min="6" max="14" width="10.7109375" style="72"/>
    <col min="15" max="15" width="10.7109375" style="78"/>
    <col min="16" max="17" width="10.7109375" style="72"/>
    <col min="18" max="18" width="10.7109375" style="102" hidden="1" customWidth="1"/>
    <col min="19" max="16384" width="10.7109375" style="72"/>
  </cols>
  <sheetData>
    <row r="1" spans="1:18" ht="19.5" thickBot="1" x14ac:dyDescent="0.35">
      <c r="A1" s="77" t="s">
        <v>26</v>
      </c>
      <c r="B1" s="76"/>
      <c r="F1" s="76"/>
      <c r="G1" s="130"/>
      <c r="H1" s="78"/>
      <c r="I1" s="78"/>
      <c r="J1" s="78"/>
      <c r="K1" s="78"/>
      <c r="L1" s="78"/>
      <c r="M1" s="78"/>
      <c r="N1" s="78"/>
    </row>
    <row r="2" spans="1:18" ht="15.75" x14ac:dyDescent="0.25">
      <c r="A2" s="79" t="s">
        <v>22</v>
      </c>
      <c r="B2" s="76"/>
      <c r="C2" s="173" t="str">
        <f>Cash!$C$2</f>
        <v>CAMHS Phoenix School</v>
      </c>
      <c r="D2" s="99" t="s">
        <v>130</v>
      </c>
      <c r="E2" s="88"/>
      <c r="F2" s="76"/>
      <c r="G2" s="130"/>
      <c r="H2" s="78"/>
      <c r="I2" s="78"/>
      <c r="J2" s="78"/>
      <c r="K2" s="78"/>
      <c r="L2" s="78"/>
      <c r="M2" s="78"/>
      <c r="N2" s="78"/>
    </row>
    <row r="3" spans="1:18" ht="15.75" x14ac:dyDescent="0.25">
      <c r="A3" s="79" t="s">
        <v>23</v>
      </c>
      <c r="B3" s="76"/>
      <c r="C3" s="174" t="str">
        <f>IF(Cash!$J$2="","",Cash!$J$2)</f>
        <v/>
      </c>
      <c r="D3" s="72" t="s">
        <v>160</v>
      </c>
      <c r="F3" s="76"/>
      <c r="G3" s="130"/>
      <c r="H3" s="78"/>
      <c r="I3" s="78"/>
      <c r="J3" s="78"/>
      <c r="K3" s="78"/>
      <c r="L3" s="78"/>
      <c r="M3" s="78"/>
      <c r="N3" s="78"/>
    </row>
    <row r="4" spans="1:18" ht="15.75" thickBot="1" x14ac:dyDescent="0.3">
      <c r="A4" s="100"/>
      <c r="B4" s="76"/>
      <c r="C4" s="132"/>
      <c r="F4" s="76"/>
      <c r="G4" s="130"/>
      <c r="H4" s="78"/>
      <c r="I4" s="78"/>
      <c r="J4" s="78"/>
      <c r="K4" s="78"/>
      <c r="L4" s="78"/>
      <c r="M4" s="78"/>
      <c r="N4" s="78"/>
    </row>
    <row r="5" spans="1:18" s="101" customFormat="1" ht="87" customHeight="1" thickBot="1" x14ac:dyDescent="0.3">
      <c r="A5" s="312" t="s">
        <v>0</v>
      </c>
      <c r="B5" s="313" t="s">
        <v>9</v>
      </c>
      <c r="C5" s="312" t="s">
        <v>1</v>
      </c>
      <c r="D5" s="312" t="s">
        <v>2</v>
      </c>
      <c r="E5" s="314" t="s">
        <v>133</v>
      </c>
      <c r="F5" s="314" t="s">
        <v>153</v>
      </c>
      <c r="G5" s="330" t="s">
        <v>7</v>
      </c>
      <c r="H5" s="312" t="s">
        <v>8</v>
      </c>
      <c r="I5" s="315" t="s">
        <v>10</v>
      </c>
      <c r="J5" s="312" t="s">
        <v>11</v>
      </c>
      <c r="K5" s="312" t="s">
        <v>128</v>
      </c>
      <c r="L5" s="312" t="s">
        <v>12</v>
      </c>
      <c r="M5" s="312" t="s">
        <v>4</v>
      </c>
      <c r="N5" s="312" t="s">
        <v>283</v>
      </c>
      <c r="O5" s="312" t="s">
        <v>13</v>
      </c>
      <c r="R5" s="128" t="s">
        <v>286</v>
      </c>
    </row>
    <row r="6" spans="1:18" x14ac:dyDescent="0.25">
      <c r="A6" s="316"/>
      <c r="B6" s="317"/>
      <c r="C6" s="318"/>
      <c r="D6" s="318"/>
      <c r="E6" s="319"/>
      <c r="F6" s="320"/>
      <c r="G6" s="320"/>
      <c r="H6" s="310">
        <f t="shared" ref="H6:H45" si="0">SUM(F6:G6)</f>
        <v>0</v>
      </c>
      <c r="I6" s="321"/>
      <c r="J6" s="321"/>
      <c r="K6" s="321"/>
      <c r="L6" s="321"/>
      <c r="M6" s="321"/>
      <c r="N6" s="321"/>
      <c r="O6" s="322"/>
      <c r="P6" s="72" t="str">
        <f t="shared" ref="P6:P45" si="1">IF(AND(J6="R6000",L6=$L$1),"Error - Enter Cat7 G code",IF(AND(J6="R6001",L6=$L$1),"Error - Enter Cat7 G code"," "))</f>
        <v xml:space="preserve"> </v>
      </c>
      <c r="R6" s="102">
        <f t="shared" ref="R6:R45" si="2">IF(O6=$O$1,H6,$R$1)</f>
        <v>0</v>
      </c>
    </row>
    <row r="7" spans="1:18" x14ac:dyDescent="0.25">
      <c r="A7" s="323"/>
      <c r="B7" s="19"/>
      <c r="C7"/>
      <c r="D7"/>
      <c r="F7" s="12"/>
      <c r="G7" s="12"/>
      <c r="H7" s="34">
        <f t="shared" si="0"/>
        <v>0</v>
      </c>
      <c r="I7" s="13"/>
      <c r="J7" s="13"/>
      <c r="K7" s="13"/>
      <c r="L7" s="13"/>
      <c r="M7" s="13"/>
      <c r="N7" s="13"/>
      <c r="O7" s="143"/>
      <c r="P7" s="72" t="str">
        <f t="shared" si="1"/>
        <v xml:space="preserve"> </v>
      </c>
      <c r="R7" s="102">
        <f t="shared" si="2"/>
        <v>0</v>
      </c>
    </row>
    <row r="8" spans="1:18" x14ac:dyDescent="0.25">
      <c r="A8" s="323"/>
      <c r="B8" s="19"/>
      <c r="C8"/>
      <c r="D8"/>
      <c r="F8" s="12"/>
      <c r="G8" s="12"/>
      <c r="H8" s="34">
        <f t="shared" si="0"/>
        <v>0</v>
      </c>
      <c r="I8" s="13"/>
      <c r="J8" s="13"/>
      <c r="K8" s="13"/>
      <c r="L8" s="13"/>
      <c r="M8" s="13"/>
      <c r="N8" s="13"/>
      <c r="O8" s="143"/>
      <c r="P8" s="72" t="str">
        <f t="shared" si="1"/>
        <v xml:space="preserve"> </v>
      </c>
      <c r="R8" s="102">
        <f t="shared" si="2"/>
        <v>0</v>
      </c>
    </row>
    <row r="9" spans="1:18" x14ac:dyDescent="0.25">
      <c r="A9" s="323"/>
      <c r="B9" s="19"/>
      <c r="C9"/>
      <c r="D9"/>
      <c r="F9" s="12"/>
      <c r="G9" s="12"/>
      <c r="H9" s="34">
        <f t="shared" si="0"/>
        <v>0</v>
      </c>
      <c r="I9" s="13"/>
      <c r="J9" s="13"/>
      <c r="K9" s="13"/>
      <c r="L9" s="13"/>
      <c r="M9" s="13"/>
      <c r="N9" s="13"/>
      <c r="O9" s="143"/>
      <c r="P9" s="72" t="str">
        <f t="shared" si="1"/>
        <v xml:space="preserve"> </v>
      </c>
      <c r="R9" s="102">
        <f t="shared" si="2"/>
        <v>0</v>
      </c>
    </row>
    <row r="10" spans="1:18" x14ac:dyDescent="0.25">
      <c r="A10" s="323"/>
      <c r="B10" s="19"/>
      <c r="C10"/>
      <c r="D10"/>
      <c r="F10" s="12"/>
      <c r="G10" s="12"/>
      <c r="H10" s="34">
        <f t="shared" si="0"/>
        <v>0</v>
      </c>
      <c r="I10" s="13"/>
      <c r="J10" s="13"/>
      <c r="K10" s="13"/>
      <c r="L10" s="13"/>
      <c r="M10" s="13"/>
      <c r="N10" s="13"/>
      <c r="O10" s="143"/>
      <c r="P10" s="72" t="str">
        <f t="shared" si="1"/>
        <v xml:space="preserve"> </v>
      </c>
      <c r="R10" s="102">
        <f t="shared" si="2"/>
        <v>0</v>
      </c>
    </row>
    <row r="11" spans="1:18" x14ac:dyDescent="0.25">
      <c r="A11" s="323"/>
      <c r="B11" s="19"/>
      <c r="C11"/>
      <c r="D11"/>
      <c r="F11" s="12"/>
      <c r="G11" s="12"/>
      <c r="H11" s="34">
        <f t="shared" si="0"/>
        <v>0</v>
      </c>
      <c r="I11" s="13"/>
      <c r="J11" s="13"/>
      <c r="K11" s="13"/>
      <c r="L11" s="13"/>
      <c r="M11" s="13"/>
      <c r="N11" s="13"/>
      <c r="O11" s="143"/>
      <c r="P11" s="72" t="str">
        <f t="shared" si="1"/>
        <v xml:space="preserve"> </v>
      </c>
      <c r="R11" s="102">
        <f t="shared" si="2"/>
        <v>0</v>
      </c>
    </row>
    <row r="12" spans="1:18" x14ac:dyDescent="0.25">
      <c r="A12" s="323"/>
      <c r="B12" s="19"/>
      <c r="C12"/>
      <c r="D12"/>
      <c r="F12" s="12"/>
      <c r="G12" s="12"/>
      <c r="H12" s="34">
        <f t="shared" si="0"/>
        <v>0</v>
      </c>
      <c r="I12" s="13"/>
      <c r="J12" s="13"/>
      <c r="K12" s="13"/>
      <c r="L12" s="13"/>
      <c r="M12" s="13"/>
      <c r="N12" s="13"/>
      <c r="O12" s="143"/>
      <c r="P12" s="72" t="str">
        <f t="shared" si="1"/>
        <v xml:space="preserve"> </v>
      </c>
      <c r="R12" s="102">
        <f t="shared" si="2"/>
        <v>0</v>
      </c>
    </row>
    <row r="13" spans="1:18" x14ac:dyDescent="0.25">
      <c r="A13" s="323"/>
      <c r="B13" s="19"/>
      <c r="C13"/>
      <c r="D13"/>
      <c r="E13" s="76">
        <f t="shared" ref="E13:E44" si="3">IF(G13=0,0,F13)</f>
        <v>0</v>
      </c>
      <c r="F13" s="12"/>
      <c r="G13" s="12"/>
      <c r="H13" s="34">
        <f t="shared" si="0"/>
        <v>0</v>
      </c>
      <c r="I13" s="13"/>
      <c r="J13" s="13"/>
      <c r="K13" s="13"/>
      <c r="L13" s="13"/>
      <c r="M13" s="13"/>
      <c r="N13" s="13"/>
      <c r="O13" s="143"/>
      <c r="P13" s="72" t="str">
        <f t="shared" si="1"/>
        <v xml:space="preserve"> </v>
      </c>
      <c r="R13" s="102">
        <f t="shared" si="2"/>
        <v>0</v>
      </c>
    </row>
    <row r="14" spans="1:18" x14ac:dyDescent="0.25">
      <c r="A14" s="323"/>
      <c r="B14" s="19"/>
      <c r="C14"/>
      <c r="D14"/>
      <c r="E14" s="76">
        <f t="shared" si="3"/>
        <v>0</v>
      </c>
      <c r="F14" s="12"/>
      <c r="G14" s="12"/>
      <c r="H14" s="34">
        <f t="shared" si="0"/>
        <v>0</v>
      </c>
      <c r="I14" s="13"/>
      <c r="J14" s="13"/>
      <c r="K14" s="13"/>
      <c r="L14" s="13"/>
      <c r="M14" s="13"/>
      <c r="N14" s="13"/>
      <c r="O14" s="143"/>
      <c r="P14" s="72" t="str">
        <f t="shared" si="1"/>
        <v xml:space="preserve"> </v>
      </c>
      <c r="R14" s="102">
        <f t="shared" si="2"/>
        <v>0</v>
      </c>
    </row>
    <row r="15" spans="1:18" x14ac:dyDescent="0.25">
      <c r="A15" s="323"/>
      <c r="B15" s="19"/>
      <c r="C15"/>
      <c r="D15"/>
      <c r="E15" s="76">
        <f t="shared" si="3"/>
        <v>0</v>
      </c>
      <c r="F15" s="12"/>
      <c r="G15" s="12"/>
      <c r="H15" s="34">
        <f t="shared" si="0"/>
        <v>0</v>
      </c>
      <c r="I15" s="13"/>
      <c r="J15" s="13"/>
      <c r="K15" s="13"/>
      <c r="L15" s="13"/>
      <c r="M15" s="13"/>
      <c r="N15" s="13"/>
      <c r="O15" s="143"/>
      <c r="P15" s="72" t="str">
        <f t="shared" si="1"/>
        <v xml:space="preserve"> </v>
      </c>
      <c r="R15" s="102">
        <f t="shared" si="2"/>
        <v>0</v>
      </c>
    </row>
    <row r="16" spans="1:18" x14ac:dyDescent="0.25">
      <c r="A16" s="323"/>
      <c r="B16" s="19"/>
      <c r="C16"/>
      <c r="D16"/>
      <c r="E16" s="76">
        <f t="shared" si="3"/>
        <v>0</v>
      </c>
      <c r="F16" s="12"/>
      <c r="G16" s="12"/>
      <c r="H16" s="34">
        <f t="shared" si="0"/>
        <v>0</v>
      </c>
      <c r="I16" s="13"/>
      <c r="J16" s="13"/>
      <c r="K16" s="13"/>
      <c r="L16" s="13"/>
      <c r="M16" s="13"/>
      <c r="N16" s="13"/>
      <c r="O16" s="143"/>
      <c r="P16" s="72" t="str">
        <f t="shared" si="1"/>
        <v xml:space="preserve"> </v>
      </c>
      <c r="R16" s="102">
        <f t="shared" si="2"/>
        <v>0</v>
      </c>
    </row>
    <row r="17" spans="1:18" x14ac:dyDescent="0.25">
      <c r="A17" s="323"/>
      <c r="B17" s="19"/>
      <c r="C17"/>
      <c r="D17"/>
      <c r="E17" s="76">
        <f t="shared" si="3"/>
        <v>0</v>
      </c>
      <c r="F17" s="12"/>
      <c r="G17" s="12"/>
      <c r="H17" s="34">
        <f t="shared" si="0"/>
        <v>0</v>
      </c>
      <c r="I17" s="13"/>
      <c r="J17" s="13"/>
      <c r="K17" s="13"/>
      <c r="L17" s="13"/>
      <c r="M17" s="13"/>
      <c r="N17" s="13"/>
      <c r="O17" s="143"/>
      <c r="P17" s="72" t="str">
        <f t="shared" si="1"/>
        <v xml:space="preserve"> </v>
      </c>
      <c r="R17" s="102">
        <f t="shared" si="2"/>
        <v>0</v>
      </c>
    </row>
    <row r="18" spans="1:18" x14ac:dyDescent="0.25">
      <c r="A18" s="323"/>
      <c r="B18" s="19"/>
      <c r="C18"/>
      <c r="D18"/>
      <c r="E18" s="76">
        <f t="shared" si="3"/>
        <v>0</v>
      </c>
      <c r="F18" s="12"/>
      <c r="G18" s="12"/>
      <c r="H18" s="34">
        <f t="shared" si="0"/>
        <v>0</v>
      </c>
      <c r="I18" s="13"/>
      <c r="J18" s="13"/>
      <c r="K18" s="13"/>
      <c r="L18" s="13"/>
      <c r="M18" s="13"/>
      <c r="N18" s="13"/>
      <c r="O18" s="143"/>
      <c r="P18" s="72" t="str">
        <f t="shared" si="1"/>
        <v xml:space="preserve"> </v>
      </c>
      <c r="R18" s="102">
        <f t="shared" si="2"/>
        <v>0</v>
      </c>
    </row>
    <row r="19" spans="1:18" x14ac:dyDescent="0.25">
      <c r="A19" s="323"/>
      <c r="B19" s="19"/>
      <c r="C19"/>
      <c r="D19"/>
      <c r="E19" s="76">
        <f t="shared" si="3"/>
        <v>0</v>
      </c>
      <c r="F19" s="12"/>
      <c r="G19" s="12"/>
      <c r="H19" s="34">
        <f t="shared" si="0"/>
        <v>0</v>
      </c>
      <c r="I19" s="13"/>
      <c r="J19" s="13"/>
      <c r="K19" s="13"/>
      <c r="L19" s="13"/>
      <c r="M19" s="13"/>
      <c r="N19" s="13"/>
      <c r="O19" s="143"/>
      <c r="P19" s="72" t="str">
        <f t="shared" si="1"/>
        <v xml:space="preserve"> </v>
      </c>
      <c r="R19" s="102">
        <f t="shared" si="2"/>
        <v>0</v>
      </c>
    </row>
    <row r="20" spans="1:18" x14ac:dyDescent="0.25">
      <c r="A20" s="323"/>
      <c r="B20" s="19"/>
      <c r="C20"/>
      <c r="D20"/>
      <c r="E20" s="76">
        <f t="shared" si="3"/>
        <v>0</v>
      </c>
      <c r="F20" s="12"/>
      <c r="G20" s="12"/>
      <c r="H20" s="34">
        <f t="shared" si="0"/>
        <v>0</v>
      </c>
      <c r="I20" s="13"/>
      <c r="J20" s="13"/>
      <c r="K20" s="13"/>
      <c r="L20" s="13"/>
      <c r="M20" s="13"/>
      <c r="N20" s="13"/>
      <c r="O20" s="143"/>
      <c r="R20" s="102">
        <f t="shared" si="2"/>
        <v>0</v>
      </c>
    </row>
    <row r="21" spans="1:18" x14ac:dyDescent="0.25">
      <c r="A21" s="323"/>
      <c r="B21" s="19"/>
      <c r="C21"/>
      <c r="D21"/>
      <c r="E21" s="76">
        <f t="shared" si="3"/>
        <v>0</v>
      </c>
      <c r="F21" s="12"/>
      <c r="G21" s="12"/>
      <c r="H21" s="34">
        <f t="shared" si="0"/>
        <v>0</v>
      </c>
      <c r="I21" s="13"/>
      <c r="J21" s="13"/>
      <c r="K21" s="13"/>
      <c r="L21" s="13"/>
      <c r="M21" s="13"/>
      <c r="N21" s="13"/>
      <c r="O21" s="143"/>
      <c r="R21" s="102">
        <f t="shared" si="2"/>
        <v>0</v>
      </c>
    </row>
    <row r="22" spans="1:18" x14ac:dyDescent="0.25">
      <c r="A22" s="323"/>
      <c r="B22" s="19"/>
      <c r="C22"/>
      <c r="D22"/>
      <c r="E22" s="76">
        <f t="shared" si="3"/>
        <v>0</v>
      </c>
      <c r="F22" s="12"/>
      <c r="G22" s="12"/>
      <c r="H22" s="34">
        <f t="shared" si="0"/>
        <v>0</v>
      </c>
      <c r="I22" s="13"/>
      <c r="J22" s="13"/>
      <c r="K22" s="13"/>
      <c r="L22" s="13"/>
      <c r="M22" s="13"/>
      <c r="N22" s="13"/>
      <c r="O22" s="143"/>
      <c r="R22" s="102">
        <f t="shared" si="2"/>
        <v>0</v>
      </c>
    </row>
    <row r="23" spans="1:18" x14ac:dyDescent="0.25">
      <c r="A23" s="323"/>
      <c r="B23" s="19"/>
      <c r="C23"/>
      <c r="D23"/>
      <c r="E23" s="76">
        <f t="shared" si="3"/>
        <v>0</v>
      </c>
      <c r="F23" s="12"/>
      <c r="G23" s="12"/>
      <c r="H23" s="34">
        <f t="shared" si="0"/>
        <v>0</v>
      </c>
      <c r="I23" s="13"/>
      <c r="J23" s="13"/>
      <c r="K23" s="13"/>
      <c r="L23" s="13"/>
      <c r="M23" s="13"/>
      <c r="N23" s="13"/>
      <c r="O23" s="143"/>
      <c r="R23" s="102">
        <f t="shared" si="2"/>
        <v>0</v>
      </c>
    </row>
    <row r="24" spans="1:18" x14ac:dyDescent="0.25">
      <c r="A24" s="323"/>
      <c r="B24" s="19"/>
      <c r="C24"/>
      <c r="D24"/>
      <c r="E24" s="76">
        <f t="shared" si="3"/>
        <v>0</v>
      </c>
      <c r="F24" s="12"/>
      <c r="G24" s="12"/>
      <c r="H24" s="34">
        <f t="shared" si="0"/>
        <v>0</v>
      </c>
      <c r="I24" s="13"/>
      <c r="J24" s="13"/>
      <c r="K24" s="13"/>
      <c r="L24" s="13"/>
      <c r="M24" s="13"/>
      <c r="N24" s="13"/>
      <c r="O24" s="143"/>
      <c r="R24" s="102">
        <f t="shared" si="2"/>
        <v>0</v>
      </c>
    </row>
    <row r="25" spans="1:18" x14ac:dyDescent="0.25">
      <c r="A25" s="323"/>
      <c r="B25" s="19"/>
      <c r="C25"/>
      <c r="D25"/>
      <c r="E25" s="76">
        <f t="shared" si="3"/>
        <v>0</v>
      </c>
      <c r="F25" s="12"/>
      <c r="G25" s="12"/>
      <c r="H25" s="34">
        <f t="shared" si="0"/>
        <v>0</v>
      </c>
      <c r="I25" s="13"/>
      <c r="J25" s="13"/>
      <c r="K25" s="13"/>
      <c r="L25" s="13"/>
      <c r="M25" s="13"/>
      <c r="N25" s="13"/>
      <c r="O25" s="143"/>
      <c r="R25" s="102">
        <f t="shared" si="2"/>
        <v>0</v>
      </c>
    </row>
    <row r="26" spans="1:18" x14ac:dyDescent="0.25">
      <c r="A26" s="323"/>
      <c r="B26" s="19"/>
      <c r="C26"/>
      <c r="D26"/>
      <c r="E26" s="76">
        <f t="shared" si="3"/>
        <v>0</v>
      </c>
      <c r="F26" s="12"/>
      <c r="G26" s="12"/>
      <c r="H26" s="34">
        <f t="shared" si="0"/>
        <v>0</v>
      </c>
      <c r="I26" s="13"/>
      <c r="J26" s="13"/>
      <c r="K26" s="13"/>
      <c r="L26" s="13"/>
      <c r="M26" s="13"/>
      <c r="N26" s="13"/>
      <c r="O26" s="143"/>
      <c r="R26" s="102">
        <f t="shared" si="2"/>
        <v>0</v>
      </c>
    </row>
    <row r="27" spans="1:18" x14ac:dyDescent="0.25">
      <c r="A27" s="323"/>
      <c r="B27" s="19"/>
      <c r="C27"/>
      <c r="D27"/>
      <c r="E27" s="76">
        <f t="shared" si="3"/>
        <v>0</v>
      </c>
      <c r="F27" s="12"/>
      <c r="G27" s="12"/>
      <c r="H27" s="34">
        <f t="shared" si="0"/>
        <v>0</v>
      </c>
      <c r="I27" s="13"/>
      <c r="J27" s="13"/>
      <c r="K27" s="13"/>
      <c r="L27" s="13"/>
      <c r="M27" s="13"/>
      <c r="N27" s="13"/>
      <c r="O27" s="143"/>
      <c r="R27" s="102">
        <f t="shared" si="2"/>
        <v>0</v>
      </c>
    </row>
    <row r="28" spans="1:18" x14ac:dyDescent="0.25">
      <c r="A28" s="323"/>
      <c r="B28" s="19"/>
      <c r="C28"/>
      <c r="D28"/>
      <c r="E28" s="76">
        <f t="shared" si="3"/>
        <v>0</v>
      </c>
      <c r="F28" s="12"/>
      <c r="G28" s="12"/>
      <c r="H28" s="34">
        <f t="shared" si="0"/>
        <v>0</v>
      </c>
      <c r="I28" s="13"/>
      <c r="J28" s="13"/>
      <c r="K28" s="13"/>
      <c r="L28" s="13"/>
      <c r="M28" s="13"/>
      <c r="N28" s="13"/>
      <c r="O28" s="143"/>
      <c r="R28" s="102">
        <f t="shared" si="2"/>
        <v>0</v>
      </c>
    </row>
    <row r="29" spans="1:18" x14ac:dyDescent="0.25">
      <c r="A29" s="323"/>
      <c r="B29" s="19"/>
      <c r="C29"/>
      <c r="D29"/>
      <c r="E29" s="76">
        <f t="shared" si="3"/>
        <v>0</v>
      </c>
      <c r="F29" s="12"/>
      <c r="G29" s="12"/>
      <c r="H29" s="34">
        <f t="shared" si="0"/>
        <v>0</v>
      </c>
      <c r="I29" s="13"/>
      <c r="J29" s="13"/>
      <c r="K29" s="13"/>
      <c r="L29" s="13"/>
      <c r="M29" s="13"/>
      <c r="N29" s="13"/>
      <c r="O29" s="143"/>
      <c r="R29" s="102">
        <f t="shared" si="2"/>
        <v>0</v>
      </c>
    </row>
    <row r="30" spans="1:18" x14ac:dyDescent="0.25">
      <c r="A30" s="323"/>
      <c r="B30" s="19"/>
      <c r="C30"/>
      <c r="D30"/>
      <c r="E30" s="76">
        <f t="shared" si="3"/>
        <v>0</v>
      </c>
      <c r="F30" s="12"/>
      <c r="G30" s="12"/>
      <c r="H30" s="34">
        <f t="shared" si="0"/>
        <v>0</v>
      </c>
      <c r="I30" s="13"/>
      <c r="J30" s="13"/>
      <c r="K30" s="13"/>
      <c r="L30" s="13"/>
      <c r="M30" s="13"/>
      <c r="N30" s="13"/>
      <c r="O30" s="143"/>
      <c r="R30" s="102">
        <f t="shared" si="2"/>
        <v>0</v>
      </c>
    </row>
    <row r="31" spans="1:18" x14ac:dyDescent="0.25">
      <c r="A31" s="323"/>
      <c r="B31" s="19"/>
      <c r="C31"/>
      <c r="D31"/>
      <c r="E31" s="76">
        <f t="shared" si="3"/>
        <v>0</v>
      </c>
      <c r="F31" s="12"/>
      <c r="G31" s="12"/>
      <c r="H31" s="34">
        <f t="shared" si="0"/>
        <v>0</v>
      </c>
      <c r="I31" s="13"/>
      <c r="J31" s="13"/>
      <c r="K31" s="13"/>
      <c r="L31" s="13"/>
      <c r="M31" s="13"/>
      <c r="N31" s="13"/>
      <c r="O31" s="143"/>
      <c r="R31" s="102">
        <f t="shared" si="2"/>
        <v>0</v>
      </c>
    </row>
    <row r="32" spans="1:18" x14ac:dyDescent="0.25">
      <c r="A32" s="323"/>
      <c r="B32" s="19"/>
      <c r="C32"/>
      <c r="D32"/>
      <c r="E32" s="76">
        <f t="shared" si="3"/>
        <v>0</v>
      </c>
      <c r="F32" s="12"/>
      <c r="G32" s="12"/>
      <c r="H32" s="34">
        <f t="shared" si="0"/>
        <v>0</v>
      </c>
      <c r="I32" s="13"/>
      <c r="J32" s="13"/>
      <c r="K32" s="13"/>
      <c r="L32" s="13"/>
      <c r="M32" s="13"/>
      <c r="N32" s="13"/>
      <c r="O32" s="143"/>
      <c r="R32" s="102">
        <f t="shared" si="2"/>
        <v>0</v>
      </c>
    </row>
    <row r="33" spans="1:18" x14ac:dyDescent="0.25">
      <c r="A33" s="323"/>
      <c r="B33" s="19"/>
      <c r="C33"/>
      <c r="D33"/>
      <c r="E33" s="76">
        <f t="shared" si="3"/>
        <v>0</v>
      </c>
      <c r="F33" s="12"/>
      <c r="G33" s="12"/>
      <c r="H33" s="34">
        <f t="shared" si="0"/>
        <v>0</v>
      </c>
      <c r="I33" s="13"/>
      <c r="J33" s="13"/>
      <c r="K33" s="13"/>
      <c r="L33" s="13"/>
      <c r="M33" s="13"/>
      <c r="N33" s="13"/>
      <c r="O33" s="143"/>
      <c r="R33" s="102">
        <f t="shared" si="2"/>
        <v>0</v>
      </c>
    </row>
    <row r="34" spans="1:18" x14ac:dyDescent="0.25">
      <c r="A34" s="323"/>
      <c r="B34" s="19"/>
      <c r="C34"/>
      <c r="D34"/>
      <c r="E34" s="76">
        <f t="shared" si="3"/>
        <v>0</v>
      </c>
      <c r="F34" s="12"/>
      <c r="G34" s="12"/>
      <c r="H34" s="34">
        <f t="shared" si="0"/>
        <v>0</v>
      </c>
      <c r="I34" s="13"/>
      <c r="J34" s="13"/>
      <c r="K34" s="13"/>
      <c r="L34" s="13"/>
      <c r="M34" s="13"/>
      <c r="N34" s="13"/>
      <c r="O34" s="143"/>
      <c r="R34" s="102">
        <f t="shared" si="2"/>
        <v>0</v>
      </c>
    </row>
    <row r="35" spans="1:18" x14ac:dyDescent="0.25">
      <c r="A35" s="323"/>
      <c r="B35" s="19"/>
      <c r="C35"/>
      <c r="D35"/>
      <c r="E35" s="76">
        <f t="shared" si="3"/>
        <v>0</v>
      </c>
      <c r="F35" s="12"/>
      <c r="G35" s="12"/>
      <c r="H35" s="34">
        <f t="shared" si="0"/>
        <v>0</v>
      </c>
      <c r="I35" s="13"/>
      <c r="J35" s="13"/>
      <c r="K35" s="13"/>
      <c r="L35" s="13"/>
      <c r="M35" s="13"/>
      <c r="N35" s="13"/>
      <c r="O35" s="143"/>
      <c r="R35" s="102">
        <f t="shared" si="2"/>
        <v>0</v>
      </c>
    </row>
    <row r="36" spans="1:18" x14ac:dyDescent="0.25">
      <c r="A36" s="323"/>
      <c r="B36" s="19"/>
      <c r="C36"/>
      <c r="D36"/>
      <c r="E36" s="76">
        <f t="shared" si="3"/>
        <v>0</v>
      </c>
      <c r="F36" s="12"/>
      <c r="G36" s="12"/>
      <c r="H36" s="34">
        <f t="shared" si="0"/>
        <v>0</v>
      </c>
      <c r="I36" s="13"/>
      <c r="J36" s="13"/>
      <c r="K36" s="13"/>
      <c r="L36" s="13"/>
      <c r="M36" s="13"/>
      <c r="N36" s="13"/>
      <c r="O36" s="143"/>
      <c r="R36" s="102">
        <f t="shared" si="2"/>
        <v>0</v>
      </c>
    </row>
    <row r="37" spans="1:18" x14ac:dyDescent="0.25">
      <c r="A37" s="323"/>
      <c r="B37" s="19"/>
      <c r="C37"/>
      <c r="D37"/>
      <c r="E37" s="76">
        <f t="shared" si="3"/>
        <v>0</v>
      </c>
      <c r="F37" s="12"/>
      <c r="G37" s="12"/>
      <c r="H37" s="34">
        <f t="shared" si="0"/>
        <v>0</v>
      </c>
      <c r="I37" s="13"/>
      <c r="J37" s="13"/>
      <c r="K37" s="13"/>
      <c r="L37" s="13"/>
      <c r="M37" s="13"/>
      <c r="N37" s="13"/>
      <c r="O37" s="143"/>
      <c r="R37" s="102">
        <f t="shared" si="2"/>
        <v>0</v>
      </c>
    </row>
    <row r="38" spans="1:18" x14ac:dyDescent="0.25">
      <c r="A38" s="323"/>
      <c r="B38" s="19"/>
      <c r="C38"/>
      <c r="D38"/>
      <c r="E38" s="76">
        <f t="shared" si="3"/>
        <v>0</v>
      </c>
      <c r="F38" s="12"/>
      <c r="G38" s="12"/>
      <c r="H38" s="34">
        <f t="shared" si="0"/>
        <v>0</v>
      </c>
      <c r="I38" s="13"/>
      <c r="J38" s="13"/>
      <c r="K38" s="13"/>
      <c r="L38" s="13"/>
      <c r="M38" s="13"/>
      <c r="N38" s="13"/>
      <c r="O38" s="143"/>
      <c r="R38" s="102">
        <f t="shared" si="2"/>
        <v>0</v>
      </c>
    </row>
    <row r="39" spans="1:18" x14ac:dyDescent="0.25">
      <c r="A39" s="323"/>
      <c r="B39" s="19"/>
      <c r="C39"/>
      <c r="D39"/>
      <c r="E39" s="76">
        <f t="shared" si="3"/>
        <v>0</v>
      </c>
      <c r="F39" s="12"/>
      <c r="G39" s="12"/>
      <c r="H39" s="34">
        <f t="shared" si="0"/>
        <v>0</v>
      </c>
      <c r="I39" s="13"/>
      <c r="J39" s="13"/>
      <c r="K39" s="13"/>
      <c r="L39" s="13"/>
      <c r="M39" s="13"/>
      <c r="N39" s="13"/>
      <c r="O39" s="143"/>
      <c r="R39" s="102">
        <f t="shared" si="2"/>
        <v>0</v>
      </c>
    </row>
    <row r="40" spans="1:18" x14ac:dyDescent="0.25">
      <c r="A40" s="323"/>
      <c r="B40" s="19"/>
      <c r="C40"/>
      <c r="D40"/>
      <c r="E40" s="76">
        <f t="shared" si="3"/>
        <v>0</v>
      </c>
      <c r="F40" s="12"/>
      <c r="G40" s="12"/>
      <c r="H40" s="34">
        <f t="shared" si="0"/>
        <v>0</v>
      </c>
      <c r="I40" s="13"/>
      <c r="J40" s="13"/>
      <c r="K40" s="13"/>
      <c r="L40" s="13"/>
      <c r="M40" s="13"/>
      <c r="N40" s="13"/>
      <c r="O40" s="143"/>
      <c r="R40" s="102">
        <f t="shared" si="2"/>
        <v>0</v>
      </c>
    </row>
    <row r="41" spans="1:18" x14ac:dyDescent="0.25">
      <c r="A41" s="323"/>
      <c r="B41" s="19"/>
      <c r="C41"/>
      <c r="D41"/>
      <c r="E41" s="76">
        <f t="shared" si="3"/>
        <v>0</v>
      </c>
      <c r="F41" s="12"/>
      <c r="G41" s="12"/>
      <c r="H41" s="34">
        <f t="shared" si="0"/>
        <v>0</v>
      </c>
      <c r="I41" s="13"/>
      <c r="J41" s="13"/>
      <c r="K41" s="13"/>
      <c r="L41" s="13"/>
      <c r="M41" s="13"/>
      <c r="N41" s="13"/>
      <c r="O41" s="143"/>
      <c r="R41" s="102">
        <f t="shared" si="2"/>
        <v>0</v>
      </c>
    </row>
    <row r="42" spans="1:18" x14ac:dyDescent="0.25">
      <c r="A42" s="323"/>
      <c r="B42" s="19"/>
      <c r="C42"/>
      <c r="D42"/>
      <c r="E42" s="76">
        <f t="shared" si="3"/>
        <v>0</v>
      </c>
      <c r="F42" s="12"/>
      <c r="G42" s="12"/>
      <c r="H42" s="34">
        <f t="shared" si="0"/>
        <v>0</v>
      </c>
      <c r="I42" s="13"/>
      <c r="J42" s="13"/>
      <c r="K42" s="13"/>
      <c r="L42" s="13"/>
      <c r="M42" s="13"/>
      <c r="N42" s="13"/>
      <c r="O42" s="143"/>
      <c r="R42" s="102">
        <f t="shared" si="2"/>
        <v>0</v>
      </c>
    </row>
    <row r="43" spans="1:18" x14ac:dyDescent="0.25">
      <c r="A43" s="323"/>
      <c r="B43" s="19"/>
      <c r="C43"/>
      <c r="D43"/>
      <c r="E43" s="76">
        <f t="shared" si="3"/>
        <v>0</v>
      </c>
      <c r="F43" s="12"/>
      <c r="G43" s="12"/>
      <c r="H43" s="34">
        <f t="shared" si="0"/>
        <v>0</v>
      </c>
      <c r="I43" s="13"/>
      <c r="J43" s="13"/>
      <c r="K43" s="13"/>
      <c r="L43" s="13"/>
      <c r="M43" s="13"/>
      <c r="N43" s="13"/>
      <c r="O43" s="143"/>
      <c r="R43" s="102">
        <f t="shared" si="2"/>
        <v>0</v>
      </c>
    </row>
    <row r="44" spans="1:18" x14ac:dyDescent="0.25">
      <c r="A44" s="323"/>
      <c r="B44" s="19"/>
      <c r="C44"/>
      <c r="D44"/>
      <c r="E44" s="76">
        <f t="shared" si="3"/>
        <v>0</v>
      </c>
      <c r="F44" s="12"/>
      <c r="G44" s="12"/>
      <c r="H44" s="34">
        <f t="shared" si="0"/>
        <v>0</v>
      </c>
      <c r="I44" s="13"/>
      <c r="J44" s="13"/>
      <c r="K44" s="13"/>
      <c r="L44" s="13"/>
      <c r="M44" s="13"/>
      <c r="N44" s="13"/>
      <c r="O44" s="143"/>
      <c r="R44" s="102">
        <f t="shared" si="2"/>
        <v>0</v>
      </c>
    </row>
    <row r="45" spans="1:18" ht="15.75" thickBot="1" x14ac:dyDescent="0.3">
      <c r="A45" s="324"/>
      <c r="B45" s="325"/>
      <c r="C45" s="326"/>
      <c r="D45" s="326"/>
      <c r="E45" s="327"/>
      <c r="F45" s="328"/>
      <c r="G45" s="328"/>
      <c r="H45" s="311">
        <f t="shared" si="0"/>
        <v>0</v>
      </c>
      <c r="I45" s="329"/>
      <c r="J45" s="329"/>
      <c r="K45" s="329"/>
      <c r="L45" s="329"/>
      <c r="M45" s="329"/>
      <c r="N45" s="329"/>
      <c r="O45" s="146"/>
      <c r="P45" s="72" t="str">
        <f t="shared" si="1"/>
        <v xml:space="preserve"> </v>
      </c>
      <c r="R45" s="102">
        <f t="shared" si="2"/>
        <v>0</v>
      </c>
    </row>
    <row r="46" spans="1:18" ht="15.75" thickBot="1" x14ac:dyDescent="0.3">
      <c r="A46" s="100"/>
      <c r="B46" s="130"/>
      <c r="E46" s="309">
        <f>SUM(E6:E45)</f>
        <v>0</v>
      </c>
      <c r="F46" s="309">
        <f>SUM(F6:F45)</f>
        <v>0</v>
      </c>
      <c r="G46" s="331">
        <f>SUM(G6:G45)</f>
        <v>0</v>
      </c>
      <c r="H46" s="309">
        <f>SUM(H6:H45)</f>
        <v>0</v>
      </c>
      <c r="I46" s="78"/>
      <c r="J46" s="78"/>
      <c r="K46" s="78"/>
      <c r="L46" s="78"/>
      <c r="M46" s="78"/>
      <c r="N46" s="78"/>
      <c r="R46" s="102">
        <f>SUM(R6:R45)</f>
        <v>0</v>
      </c>
    </row>
  </sheetData>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4AA63-7FAD-4CA7-AD89-1D20F3C51BFF}">
  <sheetPr codeName="Sheet6">
    <tabColor theme="5"/>
  </sheetPr>
  <dimension ref="A1:J16"/>
  <sheetViews>
    <sheetView workbookViewId="0">
      <pane ySplit="5" topLeftCell="A6" activePane="bottomLeft" state="frozen"/>
      <selection activeCell="E11" sqref="E11"/>
      <selection pane="bottomLeft" activeCell="A6" sqref="A6"/>
    </sheetView>
  </sheetViews>
  <sheetFormatPr defaultColWidth="11.85546875" defaultRowHeight="15" x14ac:dyDescent="0.25"/>
  <cols>
    <col min="1" max="1" width="8.5703125" style="72" customWidth="1"/>
    <col min="2" max="2" width="9.5703125" style="104" customWidth="1"/>
    <col min="3" max="3" width="48.140625" style="72" customWidth="1"/>
    <col min="4" max="4" width="98.5703125" style="72" customWidth="1"/>
    <col min="5" max="5" width="19.28515625" style="72" customWidth="1"/>
    <col min="6" max="6" width="24" style="72" customWidth="1"/>
    <col min="7" max="7" width="20.140625" style="78" customWidth="1"/>
    <col min="8" max="8" width="11.85546875" style="72"/>
    <col min="9" max="9" width="11.85546875" style="72" customWidth="1"/>
    <col min="10" max="10" width="11.85546875" style="102" hidden="1" customWidth="1"/>
    <col min="11" max="11" width="11.85546875" style="72" customWidth="1"/>
    <col min="12" max="16384" width="11.85546875" style="72"/>
  </cols>
  <sheetData>
    <row r="1" spans="1:10" ht="19.5" thickBot="1" x14ac:dyDescent="0.35">
      <c r="A1" s="77" t="s">
        <v>30</v>
      </c>
      <c r="E1" s="78"/>
      <c r="F1" s="78"/>
    </row>
    <row r="2" spans="1:10" ht="15.75" x14ac:dyDescent="0.25">
      <c r="A2" s="79" t="s">
        <v>22</v>
      </c>
      <c r="C2" s="170" t="str">
        <f>Cash!$C$2</f>
        <v>CAMHS Phoenix School</v>
      </c>
      <c r="D2" s="99" t="s">
        <v>130</v>
      </c>
      <c r="E2" s="78"/>
      <c r="F2" s="78"/>
    </row>
    <row r="3" spans="1:10" ht="16.5" thickBot="1" x14ac:dyDescent="0.3">
      <c r="A3" s="79" t="s">
        <v>23</v>
      </c>
      <c r="C3" s="171" t="str">
        <f>IF(Cash!$J$2="","",Cash!$J$2)</f>
        <v/>
      </c>
      <c r="E3" s="78"/>
      <c r="F3" s="78"/>
    </row>
    <row r="4" spans="1:10" x14ac:dyDescent="0.25">
      <c r="A4" s="100"/>
      <c r="E4" s="78"/>
      <c r="F4" s="78"/>
    </row>
    <row r="5" spans="1:10" s="101" customFormat="1" ht="45.75" thickBot="1" x14ac:dyDescent="0.3">
      <c r="A5" s="162" t="s">
        <v>0</v>
      </c>
      <c r="B5" s="163" t="s">
        <v>9</v>
      </c>
      <c r="C5" s="164" t="s">
        <v>1</v>
      </c>
      <c r="D5" s="164" t="s">
        <v>2</v>
      </c>
      <c r="E5" s="164" t="s">
        <v>52</v>
      </c>
      <c r="F5" s="164" t="s">
        <v>283</v>
      </c>
      <c r="G5" s="165" t="s">
        <v>13</v>
      </c>
      <c r="J5" s="129" t="s">
        <v>287</v>
      </c>
    </row>
    <row r="6" spans="1:10" x14ac:dyDescent="0.25">
      <c r="A6" s="135"/>
      <c r="B6" s="157"/>
      <c r="C6" s="136"/>
      <c r="D6" s="136"/>
      <c r="E6" s="158"/>
      <c r="F6" s="158"/>
      <c r="G6" s="139"/>
      <c r="J6" s="102">
        <f>IF(G6=$G$1,E6,$J$1)</f>
        <v>0</v>
      </c>
    </row>
    <row r="7" spans="1:10" x14ac:dyDescent="0.25">
      <c r="A7" s="140"/>
      <c r="B7" s="159"/>
      <c r="C7" s="141"/>
      <c r="D7" s="141"/>
      <c r="E7" s="9"/>
      <c r="F7" s="9"/>
      <c r="G7" s="142"/>
      <c r="J7" s="102">
        <f t="shared" ref="J7:J15" si="0">IF(G7=$G$1,E7,$J$1)</f>
        <v>0</v>
      </c>
    </row>
    <row r="8" spans="1:10" x14ac:dyDescent="0.25">
      <c r="A8" s="140"/>
      <c r="B8" s="159"/>
      <c r="C8" s="141"/>
      <c r="D8" s="141"/>
      <c r="E8" s="9"/>
      <c r="F8" s="9"/>
      <c r="G8" s="142"/>
      <c r="J8" s="102">
        <f t="shared" si="0"/>
        <v>0</v>
      </c>
    </row>
    <row r="9" spans="1:10" x14ac:dyDescent="0.25">
      <c r="A9" s="140"/>
      <c r="B9" s="159"/>
      <c r="C9" s="141"/>
      <c r="D9" s="141"/>
      <c r="E9" s="9"/>
      <c r="F9" s="9"/>
      <c r="G9" s="142"/>
      <c r="J9" s="102">
        <f t="shared" si="0"/>
        <v>0</v>
      </c>
    </row>
    <row r="10" spans="1:10" x14ac:dyDescent="0.25">
      <c r="A10" s="140"/>
      <c r="B10" s="159"/>
      <c r="C10" s="141"/>
      <c r="D10" s="141"/>
      <c r="E10" s="9"/>
      <c r="F10" s="9"/>
      <c r="G10" s="142"/>
      <c r="J10" s="102">
        <f t="shared" si="0"/>
        <v>0</v>
      </c>
    </row>
    <row r="11" spans="1:10" x14ac:dyDescent="0.25">
      <c r="A11" s="140"/>
      <c r="B11" s="159"/>
      <c r="C11" s="141"/>
      <c r="D11" s="141"/>
      <c r="E11" s="9"/>
      <c r="F11" s="9"/>
      <c r="G11" s="142"/>
      <c r="J11" s="102">
        <f t="shared" si="0"/>
        <v>0</v>
      </c>
    </row>
    <row r="12" spans="1:10" x14ac:dyDescent="0.25">
      <c r="A12" s="140"/>
      <c r="B12" s="159"/>
      <c r="C12" s="141"/>
      <c r="D12" s="141"/>
      <c r="E12" s="9"/>
      <c r="F12" s="9"/>
      <c r="G12" s="142"/>
      <c r="J12" s="102">
        <f t="shared" si="0"/>
        <v>0</v>
      </c>
    </row>
    <row r="13" spans="1:10" x14ac:dyDescent="0.25">
      <c r="A13" s="140"/>
      <c r="B13" s="159"/>
      <c r="C13" s="141"/>
      <c r="D13" s="141"/>
      <c r="E13" s="9"/>
      <c r="F13" s="9"/>
      <c r="G13" s="142"/>
      <c r="J13" s="102">
        <f t="shared" si="0"/>
        <v>0</v>
      </c>
    </row>
    <row r="14" spans="1:10" x14ac:dyDescent="0.25">
      <c r="A14" s="140"/>
      <c r="B14" s="159"/>
      <c r="C14" s="141"/>
      <c r="D14" s="141"/>
      <c r="E14" s="9"/>
      <c r="F14" s="9"/>
      <c r="G14" s="142"/>
      <c r="J14" s="102">
        <f t="shared" si="0"/>
        <v>0</v>
      </c>
    </row>
    <row r="15" spans="1:10" ht="15.75" thickBot="1" x14ac:dyDescent="0.3">
      <c r="A15" s="144"/>
      <c r="B15" s="160"/>
      <c r="C15" s="145"/>
      <c r="D15" s="145"/>
      <c r="E15" s="9"/>
      <c r="F15" s="161"/>
      <c r="G15" s="147"/>
      <c r="J15" s="102">
        <f t="shared" si="0"/>
        <v>0</v>
      </c>
    </row>
    <row r="16" spans="1:10" ht="15.75" thickBot="1" x14ac:dyDescent="0.3">
      <c r="A16" s="100"/>
      <c r="B16" s="156"/>
      <c r="E16" s="89">
        <f t="shared" ref="E16" si="1">SUM(E6:E15)</f>
        <v>0</v>
      </c>
      <c r="F16" s="130"/>
      <c r="J16" s="102">
        <f>SUM(J6:J15)</f>
        <v>0</v>
      </c>
    </row>
  </sheetData>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F8BF1-2A8F-425B-B51A-EA665A92C4B4}">
  <sheetPr codeName="Sheet7">
    <tabColor theme="5"/>
  </sheetPr>
  <dimension ref="A1:H26"/>
  <sheetViews>
    <sheetView workbookViewId="0">
      <pane ySplit="8" topLeftCell="A9" activePane="bottomLeft" state="frozen"/>
      <selection activeCell="E11" sqref="E11"/>
      <selection pane="bottomLeft" activeCell="A10" sqref="A10"/>
    </sheetView>
  </sheetViews>
  <sheetFormatPr defaultColWidth="8.7109375" defaultRowHeight="15" x14ac:dyDescent="0.25"/>
  <cols>
    <col min="1" max="1" width="9.140625" style="72" customWidth="1"/>
    <col min="2" max="2" width="9.5703125" style="78" customWidth="1"/>
    <col min="3" max="3" width="44.5703125" style="72" customWidth="1"/>
    <col min="4" max="4" width="110" style="72" customWidth="1"/>
    <col min="5" max="5" width="16.28515625" style="72" customWidth="1"/>
    <col min="6" max="6" width="20.140625" style="72" customWidth="1"/>
    <col min="7" max="7" width="8.7109375" style="72"/>
    <col min="8" max="8" width="12.28515625" style="102" hidden="1" customWidth="1"/>
    <col min="9" max="16384" width="8.7109375" style="72"/>
  </cols>
  <sheetData>
    <row r="1" spans="1:8" ht="18.75" x14ac:dyDescent="0.3">
      <c r="A1" s="77" t="s">
        <v>163</v>
      </c>
      <c r="B1" s="86"/>
      <c r="E1" s="78"/>
      <c r="F1" s="78"/>
    </row>
    <row r="2" spans="1:8" ht="15.75" x14ac:dyDescent="0.25">
      <c r="A2" s="79" t="s">
        <v>22</v>
      </c>
      <c r="B2" s="86"/>
      <c r="C2" s="122" t="str">
        <f>Cash!$C$2</f>
        <v>CAMHS Phoenix School</v>
      </c>
      <c r="D2" s="99" t="s">
        <v>130</v>
      </c>
      <c r="E2" s="78"/>
      <c r="F2" s="78"/>
    </row>
    <row r="3" spans="1:8" ht="15.75" x14ac:dyDescent="0.25">
      <c r="A3" s="79" t="s">
        <v>23</v>
      </c>
      <c r="B3" s="86"/>
      <c r="C3" s="35" t="str">
        <f>IF(Cash!$J$2="","",Cash!$J$2)</f>
        <v/>
      </c>
      <c r="E3" s="78"/>
      <c r="F3" s="78"/>
    </row>
    <row r="4" spans="1:8" x14ac:dyDescent="0.25">
      <c r="A4" s="100"/>
      <c r="B4" s="86"/>
      <c r="E4" s="78"/>
      <c r="F4" s="78"/>
    </row>
    <row r="5" spans="1:8" x14ac:dyDescent="0.25">
      <c r="A5" s="72" t="s">
        <v>58</v>
      </c>
      <c r="B5" s="86"/>
      <c r="E5" s="78"/>
      <c r="F5" s="78"/>
    </row>
    <row r="6" spans="1:8" x14ac:dyDescent="0.25">
      <c r="A6" s="72" t="s">
        <v>195</v>
      </c>
      <c r="B6" s="86"/>
      <c r="E6" s="78"/>
      <c r="F6" s="78"/>
    </row>
    <row r="7" spans="1:8" x14ac:dyDescent="0.25">
      <c r="A7" s="72" t="s">
        <v>196</v>
      </c>
      <c r="B7" s="86"/>
      <c r="E7" s="78"/>
      <c r="F7" s="78"/>
    </row>
    <row r="8" spans="1:8" x14ac:dyDescent="0.25">
      <c r="A8" s="100"/>
      <c r="B8" s="86"/>
      <c r="E8" s="78"/>
      <c r="F8" s="78"/>
    </row>
    <row r="9" spans="1:8" s="101" customFormat="1" ht="45.75" thickBot="1" x14ac:dyDescent="0.3">
      <c r="A9" s="166" t="s">
        <v>0</v>
      </c>
      <c r="B9" s="167" t="s">
        <v>9</v>
      </c>
      <c r="C9" s="168" t="s">
        <v>1</v>
      </c>
      <c r="D9" s="168" t="s">
        <v>2</v>
      </c>
      <c r="E9" s="168" t="s">
        <v>53</v>
      </c>
      <c r="F9" s="169" t="s">
        <v>13</v>
      </c>
      <c r="H9" s="128" t="s">
        <v>287</v>
      </c>
    </row>
    <row r="10" spans="1:8" x14ac:dyDescent="0.25">
      <c r="A10" s="135"/>
      <c r="B10" s="157"/>
      <c r="C10" s="136"/>
      <c r="D10" s="136"/>
      <c r="E10" s="158"/>
      <c r="F10" s="139"/>
      <c r="H10" s="102">
        <f t="shared" ref="H10:H24" si="0">IF(F10=$F$1,E10,$H$1)</f>
        <v>0</v>
      </c>
    </row>
    <row r="11" spans="1:8" x14ac:dyDescent="0.25">
      <c r="A11" s="140"/>
      <c r="B11" s="159"/>
      <c r="C11" s="141"/>
      <c r="D11" s="141"/>
      <c r="E11" s="9"/>
      <c r="F11" s="142"/>
      <c r="H11" s="102">
        <f t="shared" si="0"/>
        <v>0</v>
      </c>
    </row>
    <row r="12" spans="1:8" x14ac:dyDescent="0.25">
      <c r="A12" s="140"/>
      <c r="B12" s="159"/>
      <c r="C12" s="141"/>
      <c r="D12" s="141"/>
      <c r="E12" s="9"/>
      <c r="F12" s="142"/>
      <c r="H12" s="102">
        <f t="shared" si="0"/>
        <v>0</v>
      </c>
    </row>
    <row r="13" spans="1:8" x14ac:dyDescent="0.25">
      <c r="A13" s="140"/>
      <c r="B13" s="159"/>
      <c r="C13" s="141"/>
      <c r="D13" s="141"/>
      <c r="E13" s="9"/>
      <c r="F13" s="142"/>
      <c r="H13" s="102">
        <f t="shared" si="0"/>
        <v>0</v>
      </c>
    </row>
    <row r="14" spans="1:8" x14ac:dyDescent="0.25">
      <c r="A14" s="140"/>
      <c r="B14" s="159"/>
      <c r="C14" s="141"/>
      <c r="D14" s="141"/>
      <c r="E14" s="9"/>
      <c r="F14" s="142"/>
      <c r="H14" s="102">
        <f t="shared" si="0"/>
        <v>0</v>
      </c>
    </row>
    <row r="15" spans="1:8" x14ac:dyDescent="0.25">
      <c r="A15" s="140"/>
      <c r="B15" s="159"/>
      <c r="C15" s="141"/>
      <c r="D15" s="141"/>
      <c r="E15" s="9"/>
      <c r="F15" s="142"/>
      <c r="H15" s="102">
        <f t="shared" si="0"/>
        <v>0</v>
      </c>
    </row>
    <row r="16" spans="1:8" x14ac:dyDescent="0.25">
      <c r="A16" s="140"/>
      <c r="B16" s="159"/>
      <c r="C16" s="141"/>
      <c r="D16" s="141"/>
      <c r="E16" s="9"/>
      <c r="F16" s="142"/>
      <c r="H16" s="102">
        <f t="shared" si="0"/>
        <v>0</v>
      </c>
    </row>
    <row r="17" spans="1:8" x14ac:dyDescent="0.25">
      <c r="A17" s="140"/>
      <c r="B17" s="159"/>
      <c r="C17" s="141"/>
      <c r="D17" s="141"/>
      <c r="E17" s="9"/>
      <c r="F17" s="142"/>
      <c r="H17" s="102">
        <f t="shared" si="0"/>
        <v>0</v>
      </c>
    </row>
    <row r="18" spans="1:8" x14ac:dyDescent="0.25">
      <c r="A18" s="140"/>
      <c r="B18" s="159"/>
      <c r="C18" s="141"/>
      <c r="D18" s="141"/>
      <c r="E18" s="9"/>
      <c r="F18" s="142"/>
      <c r="H18" s="102">
        <f t="shared" si="0"/>
        <v>0</v>
      </c>
    </row>
    <row r="19" spans="1:8" x14ac:dyDescent="0.25">
      <c r="A19" s="140"/>
      <c r="B19" s="159"/>
      <c r="C19" s="141"/>
      <c r="D19" s="141"/>
      <c r="E19" s="9"/>
      <c r="F19" s="142"/>
      <c r="H19" s="102">
        <f t="shared" si="0"/>
        <v>0</v>
      </c>
    </row>
    <row r="20" spans="1:8" x14ac:dyDescent="0.25">
      <c r="A20" s="140"/>
      <c r="B20" s="159"/>
      <c r="C20" s="141"/>
      <c r="D20" s="141"/>
      <c r="E20" s="9"/>
      <c r="F20" s="142"/>
      <c r="H20" s="102">
        <f t="shared" si="0"/>
        <v>0</v>
      </c>
    </row>
    <row r="21" spans="1:8" x14ac:dyDescent="0.25">
      <c r="A21" s="140"/>
      <c r="B21" s="159"/>
      <c r="C21" s="141"/>
      <c r="D21" s="141"/>
      <c r="E21" s="9"/>
      <c r="F21" s="142"/>
      <c r="H21" s="102">
        <f t="shared" si="0"/>
        <v>0</v>
      </c>
    </row>
    <row r="22" spans="1:8" x14ac:dyDescent="0.25">
      <c r="A22" s="140"/>
      <c r="B22" s="159"/>
      <c r="C22" s="141"/>
      <c r="D22" s="141"/>
      <c r="E22" s="9"/>
      <c r="F22" s="142"/>
      <c r="H22" s="102">
        <f t="shared" si="0"/>
        <v>0</v>
      </c>
    </row>
    <row r="23" spans="1:8" x14ac:dyDescent="0.25">
      <c r="A23" s="140"/>
      <c r="B23" s="159"/>
      <c r="C23" s="141"/>
      <c r="D23" s="141"/>
      <c r="E23" s="9"/>
      <c r="F23" s="142"/>
      <c r="H23" s="102">
        <f t="shared" si="0"/>
        <v>0</v>
      </c>
    </row>
    <row r="24" spans="1:8" ht="15.75" thickBot="1" x14ac:dyDescent="0.3">
      <c r="A24" s="144"/>
      <c r="B24" s="160"/>
      <c r="C24" s="145"/>
      <c r="D24" s="145"/>
      <c r="E24" s="9"/>
      <c r="F24" s="147"/>
      <c r="H24" s="102">
        <f t="shared" si="0"/>
        <v>0</v>
      </c>
    </row>
    <row r="25" spans="1:8" ht="15.75" thickBot="1" x14ac:dyDescent="0.3">
      <c r="A25" s="100"/>
      <c r="B25" s="103"/>
      <c r="E25" s="89">
        <f>SUM(E10:E24)</f>
        <v>0</v>
      </c>
      <c r="F25" s="78"/>
      <c r="H25" s="102">
        <f>SUM(H10:H24)</f>
        <v>0</v>
      </c>
    </row>
    <row r="26" spans="1:8" x14ac:dyDescent="0.25">
      <c r="B26" s="104"/>
      <c r="F26" s="78"/>
    </row>
  </sheetData>
  <pageMargins left="0.7" right="0.7" top="0.75" bottom="0.75" header="0.3" footer="0.3"/>
  <pageSetup paperSize="9" orientation="portrait" r:id="rId1"/>
  <headerFooter>
    <oddFooter>&amp;L&amp;1#&amp;"Calibri"&amp;10&amp;K000000Private: Information that contains a small amount of sensitive data which is essential to communicate with an individual but doesn’t require to be sent via secure methods.</oddFooter>
  </headerFooter>
  <legacy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FD4E3-5F6A-48AB-ABB8-D6C3262C9149}">
  <sheetPr codeName="Sheet8">
    <tabColor theme="5"/>
  </sheetPr>
  <dimension ref="A1:G31"/>
  <sheetViews>
    <sheetView workbookViewId="0">
      <selection activeCell="E8" sqref="E8"/>
    </sheetView>
  </sheetViews>
  <sheetFormatPr defaultColWidth="8.7109375" defaultRowHeight="15" x14ac:dyDescent="0.25"/>
  <cols>
    <col min="1" max="1" width="35.5703125" style="72" bestFit="1" customWidth="1"/>
    <col min="2" max="2" width="3.5703125" style="72" customWidth="1"/>
    <col min="3" max="3" width="18.5703125" style="76" customWidth="1"/>
    <col min="4" max="4" width="3.5703125" style="72" customWidth="1"/>
    <col min="5" max="5" width="12.85546875" style="76" customWidth="1"/>
    <col min="6" max="6" width="3.5703125" style="72" customWidth="1"/>
    <col min="7" max="16384" width="8.7109375" style="72"/>
  </cols>
  <sheetData>
    <row r="1" spans="1:7" ht="18.75" x14ac:dyDescent="0.3">
      <c r="A1" s="77" t="s">
        <v>127</v>
      </c>
      <c r="B1" s="86"/>
      <c r="C1" s="72"/>
    </row>
    <row r="2" spans="1:7" ht="15.75" x14ac:dyDescent="0.25">
      <c r="A2" s="79" t="s">
        <v>22</v>
      </c>
      <c r="B2" s="86"/>
      <c r="C2" s="413" t="str">
        <f>Cash!$C$2</f>
        <v>CAMHS Phoenix School</v>
      </c>
      <c r="D2" s="414"/>
      <c r="E2" s="414"/>
    </row>
    <row r="3" spans="1:7" ht="15.75" x14ac:dyDescent="0.25">
      <c r="A3" s="79" t="s">
        <v>23</v>
      </c>
      <c r="B3" s="86"/>
      <c r="C3" s="36" t="str">
        <f>IF(Cash!$J$2="","",Cash!$J$2)</f>
        <v/>
      </c>
    </row>
    <row r="4" spans="1:7" ht="18.75" x14ac:dyDescent="0.3">
      <c r="A4" s="71"/>
      <c r="B4" s="71"/>
      <c r="C4" s="87"/>
    </row>
    <row r="5" spans="1:7" ht="15.75" x14ac:dyDescent="0.25">
      <c r="E5" s="88" t="s">
        <v>176</v>
      </c>
    </row>
    <row r="6" spans="1:7" x14ac:dyDescent="0.25">
      <c r="E6" s="72" t="s">
        <v>160</v>
      </c>
    </row>
    <row r="7" spans="1:7" ht="15.75" thickBot="1" x14ac:dyDescent="0.3"/>
    <row r="8" spans="1:7" ht="15.75" thickBot="1" x14ac:dyDescent="0.3">
      <c r="A8" s="72" t="s">
        <v>109</v>
      </c>
      <c r="E8" s="90"/>
    </row>
    <row r="9" spans="1:7" ht="15.75" thickBot="1" x14ac:dyDescent="0.3"/>
    <row r="10" spans="1:7" ht="15.75" thickBot="1" x14ac:dyDescent="0.3">
      <c r="A10" s="72" t="s">
        <v>285</v>
      </c>
      <c r="E10" s="91"/>
      <c r="G10" s="72" t="s">
        <v>264</v>
      </c>
    </row>
    <row r="12" spans="1:7" x14ac:dyDescent="0.25">
      <c r="A12" s="72" t="s">
        <v>110</v>
      </c>
      <c r="C12" s="76">
        <f>-'Chqs to Payee'!R46-'Chqs to Cash'!J16-'Unpresented Chqs'!H25</f>
        <v>0</v>
      </c>
    </row>
    <row r="14" spans="1:7" hidden="1" x14ac:dyDescent="0.25">
      <c r="A14" s="72" t="s">
        <v>112</v>
      </c>
      <c r="C14" s="76">
        <v>0</v>
      </c>
    </row>
    <row r="15" spans="1:7" hidden="1" x14ac:dyDescent="0.25"/>
    <row r="16" spans="1:7" x14ac:dyDescent="0.25">
      <c r="A16" s="72" t="s">
        <v>111</v>
      </c>
      <c r="C16" s="76">
        <f>Cash!H113</f>
        <v>0</v>
      </c>
    </row>
    <row r="17" spans="1:6" ht="15.75" thickBot="1" x14ac:dyDescent="0.3"/>
    <row r="18" spans="1:6" ht="15.75" thickBot="1" x14ac:dyDescent="0.3">
      <c r="A18" s="72" t="s">
        <v>120</v>
      </c>
      <c r="C18" s="91"/>
    </row>
    <row r="20" spans="1:6" x14ac:dyDescent="0.25">
      <c r="A20" s="72" t="s">
        <v>121</v>
      </c>
      <c r="E20" s="76">
        <f>E10+C12+C14+C16+C18</f>
        <v>0</v>
      </c>
    </row>
    <row r="22" spans="1:6" x14ac:dyDescent="0.25">
      <c r="A22" s="72" t="s">
        <v>122</v>
      </c>
      <c r="E22" s="76">
        <f>Cash!H106+'Chqs to Payee'!H46</f>
        <v>0</v>
      </c>
    </row>
    <row r="24" spans="1:6" x14ac:dyDescent="0.25">
      <c r="A24" s="72" t="s">
        <v>123</v>
      </c>
      <c r="E24" s="76">
        <f>SUM(E20:E23)</f>
        <v>0</v>
      </c>
    </row>
    <row r="26" spans="1:6" ht="15.75" thickBot="1" x14ac:dyDescent="0.3"/>
    <row r="27" spans="1:6" ht="15.75" thickBot="1" x14ac:dyDescent="0.3">
      <c r="A27" s="72" t="s">
        <v>124</v>
      </c>
      <c r="E27" s="92">
        <v>400</v>
      </c>
    </row>
    <row r="29" spans="1:6" x14ac:dyDescent="0.25">
      <c r="A29" s="72" t="s">
        <v>125</v>
      </c>
      <c r="C29" s="76">
        <f>E24-E27</f>
        <v>-400</v>
      </c>
      <c r="E29" s="76" t="str">
        <f>IF(C29=0,"Ok to Process","ERROR")</f>
        <v>ERROR</v>
      </c>
      <c r="F29" s="72" t="str">
        <f>IF(C29=0," ","ERROR")</f>
        <v>ERROR</v>
      </c>
    </row>
    <row r="31" spans="1:6" x14ac:dyDescent="0.25">
      <c r="A31" s="72" t="s">
        <v>126</v>
      </c>
      <c r="C31" s="76">
        <f>E22-Cash!H106-'Chqs to Payee'!H46</f>
        <v>0</v>
      </c>
      <c r="E31" s="76" t="str">
        <f>IF(C31=0,"Ok to Process","ERROR")</f>
        <v>Ok to Process</v>
      </c>
    </row>
  </sheetData>
  <mergeCells count="1">
    <mergeCell ref="C2:E2"/>
  </mergeCells>
  <pageMargins left="0.7" right="0.7" top="0.75" bottom="0.75" header="0.3" footer="0.3"/>
  <pageSetup paperSize="9" orientation="portrait" horizontalDpi="300" verticalDpi="300" r:id="rId1"/>
  <headerFooter>
    <oddFooter>&amp;L&amp;1#&amp;"Calibri"&amp;10&amp;K000000Private: Information that contains a small amount of sensitive data which is essential to communicate with an individual but doesn’t require to be sent via secure methods.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Responsibilities</vt:lpstr>
      <vt:lpstr>Instructions</vt:lpstr>
      <vt:lpstr>Examples</vt:lpstr>
      <vt:lpstr>VAT Calculator</vt:lpstr>
      <vt:lpstr>Cash</vt:lpstr>
      <vt:lpstr>Chqs to Payee</vt:lpstr>
      <vt:lpstr>Chqs to Cash</vt:lpstr>
      <vt:lpstr>Unpresented Chqs</vt:lpstr>
      <vt:lpstr>Reconciliation</vt:lpstr>
      <vt:lpstr>Bank St</vt:lpstr>
      <vt:lpstr>CO Instructions</vt:lpstr>
      <vt:lpstr>IMPREST JOURNAL TEMPLATE</vt:lpstr>
      <vt:lpstr>Payment Voucher</vt:lpstr>
      <vt:lpstr>Journal prep</vt:lpstr>
      <vt:lpstr>'VAT Calculator'!_Ref100032306</vt:lpstr>
      <vt:lpstr>'VAT Calculator'!_Toc129143659</vt:lpstr>
      <vt:lpstr>'VAT Calculator'!_Toc193524347</vt:lpstr>
    </vt:vector>
  </TitlesOfParts>
  <Company>Wokingham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Cronchey</dc:creator>
  <cp:lastModifiedBy>Victoria Sarson</cp:lastModifiedBy>
  <cp:lastPrinted>2020-03-31T08:32:35Z</cp:lastPrinted>
  <dcterms:created xsi:type="dcterms:W3CDTF">2020-03-16T14:38:12Z</dcterms:created>
  <dcterms:modified xsi:type="dcterms:W3CDTF">2022-09-07T08:52:20Z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28a9a6-133a-4796-ad7d-6b90f7583680_Enabled">
    <vt:lpwstr>true</vt:lpwstr>
  </property>
  <property fmtid="{D5CDD505-2E9C-101B-9397-08002B2CF9AE}" pid="3" name="MSIP_Label_2b28a9a6-133a-4796-ad7d-6b90f7583680_SetDate">
    <vt:lpwstr>2022-09-07T08:52:20Z</vt:lpwstr>
  </property>
  <property fmtid="{D5CDD505-2E9C-101B-9397-08002B2CF9AE}" pid="4" name="MSIP_Label_2b28a9a6-133a-4796-ad7d-6b90f7583680_Method">
    <vt:lpwstr>Standard</vt:lpwstr>
  </property>
  <property fmtid="{D5CDD505-2E9C-101B-9397-08002B2CF9AE}" pid="5" name="MSIP_Label_2b28a9a6-133a-4796-ad7d-6b90f7583680_Name">
    <vt:lpwstr>Private</vt:lpwstr>
  </property>
  <property fmtid="{D5CDD505-2E9C-101B-9397-08002B2CF9AE}" pid="6" name="MSIP_Label_2b28a9a6-133a-4796-ad7d-6b90f7583680_SiteId">
    <vt:lpwstr>996ee15c-0b3e-4a6f-8e65-120a9a51821a</vt:lpwstr>
  </property>
  <property fmtid="{D5CDD505-2E9C-101B-9397-08002B2CF9AE}" pid="7" name="MSIP_Label_2b28a9a6-133a-4796-ad7d-6b90f7583680_ActionId">
    <vt:lpwstr>d120e2d8-37eb-4dd1-923f-69d38511bfd2</vt:lpwstr>
  </property>
  <property fmtid="{D5CDD505-2E9C-101B-9397-08002B2CF9AE}" pid="8" name="MSIP_Label_2b28a9a6-133a-4796-ad7d-6b90f7583680_ContentBits">
    <vt:lpwstr>2</vt:lpwstr>
  </property>
</Properties>
</file>