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metadata.xml" ContentType="application/vnd.openxmlformats-officedocument.spreadsheetml.sheetMetadata+xml"/>
  <Override PartName="/xl/tables/table1.xml" ContentType="application/vnd.openxmlformats-officedocument.spreadsheetml.table+xml"/>
  <Override PartName="/xl/comments1.xml" ContentType="application/vnd.openxmlformats-officedocument.spreadsheetml.comments+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tables/table3.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5.xml" ContentType="application/vnd.openxmlformats-officedocument.spreadsheetml.comment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mc:AlternateContent xmlns:mc="http://schemas.openxmlformats.org/markup-compatibility/2006">
    <mc:Choice Requires="x15">
      <x15ac:absPath xmlns:x15ac="http://schemas.microsoft.com/office/spreadsheetml/2010/11/ac" url="M:\CORPORATE FINANCE\05.Group Finance Team\Financial Accounting Team\Imprest Returns - Non Schools\Masters\"/>
    </mc:Choice>
  </mc:AlternateContent>
  <xr:revisionPtr revIDLastSave="0" documentId="13_ncr:1_{D1CF8E05-42B3-4316-8628-C3BC33A2E69F}" xr6:coauthVersionLast="47" xr6:coauthVersionMax="47" xr10:uidLastSave="{00000000-0000-0000-0000-000000000000}"/>
  <bookViews>
    <workbookView xWindow="-120" yWindow="-120" windowWidth="20730" windowHeight="11160" tabRatio="882" activeTab="3" xr2:uid="{81A0B01C-3D24-46D9-BA84-3E8030875F8E}"/>
  </bookViews>
  <sheets>
    <sheet name="Instructions" sheetId="26" r:id="rId1"/>
    <sheet name="Responsibilities" sheetId="19" r:id="rId2"/>
    <sheet name="VAT" sheetId="29" r:id="rId3"/>
    <sheet name="Cash" sheetId="27" r:id="rId4"/>
    <sheet name="Chqs to Payee" sheetId="24" r:id="rId5"/>
    <sheet name="Chqs to Cash" sheetId="25" r:id="rId6"/>
    <sheet name="Unpresented Chqs" sheetId="4" r:id="rId7"/>
    <sheet name="Bank St" sheetId="22" r:id="rId8"/>
    <sheet name="Reconciliation" sheetId="21" r:id="rId9"/>
    <sheet name="Centre Information" sheetId="23" state="hidden" r:id="rId10"/>
    <sheet name="Journal prep" sheetId="13" state="hidden" r:id="rId11"/>
    <sheet name="IMPREST JOURNAL TEMPLATE" sheetId="20" state="hidden" r:id="rId12"/>
    <sheet name="PAYMENT VOUCHER" sheetId="15" state="hidden" r:id="rId13"/>
  </sheets>
  <externalReferences>
    <externalReference r:id="rId14"/>
    <externalReference r:id="rId15"/>
    <externalReference r:id="rId16"/>
  </externalReferences>
  <definedNames>
    <definedName name="_xlnm._FilterDatabase" localSheetId="3" hidden="1">Cash!$C$2:$E$2</definedName>
    <definedName name="_xlnm._FilterDatabase" localSheetId="11" hidden="1">'IMPREST JOURNAL TEMPLATE'!$D$50:$N$332</definedName>
    <definedName name="_Ref100032306" localSheetId="2">VAT!#REF!</definedName>
    <definedName name="_Toc129143659" localSheetId="2">VAT!#REF!</definedName>
    <definedName name="_Toc193524347" localSheetId="2">VAT!#REF!</definedName>
    <definedName name="END" localSheetId="3">Cash!$I$2</definedName>
    <definedName name="END" localSheetId="2">[1]Cash!$I$2</definedName>
    <definedName name="END">[2]Cash!$I$2</definedName>
    <definedName name="START" localSheetId="3">Cash!$G$2</definedName>
    <definedName name="START" localSheetId="2">[1]Cash!$G$2</definedName>
    <definedName name="START">[2]Cash!$G$2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8" i="20" l="1"/>
  <c r="C2" i="24"/>
  <c r="G6" i="27"/>
  <c r="G7" i="27"/>
  <c r="G8" i="27"/>
  <c r="G9" i="27"/>
  <c r="G10" i="27"/>
  <c r="G11" i="27"/>
  <c r="G12" i="27"/>
  <c r="G13" i="27"/>
  <c r="G14" i="27"/>
  <c r="G15" i="27"/>
  <c r="G16" i="27"/>
  <c r="G17" i="27"/>
  <c r="G18" i="27"/>
  <c r="G19" i="27"/>
  <c r="G20" i="27"/>
  <c r="G21" i="27"/>
  <c r="G22" i="27"/>
  <c r="G23" i="27"/>
  <c r="G24" i="27"/>
  <c r="G25" i="27"/>
  <c r="G26" i="27"/>
  <c r="G27" i="27"/>
  <c r="G28" i="27"/>
  <c r="G29" i="27"/>
  <c r="G30" i="27"/>
  <c r="G31" i="27"/>
  <c r="G32" i="27"/>
  <c r="G33" i="27"/>
  <c r="G34" i="27"/>
  <c r="G35" i="27"/>
  <c r="G36" i="27"/>
  <c r="G37" i="27"/>
  <c r="G38" i="27"/>
  <c r="G39" i="27"/>
  <c r="G40" i="27"/>
  <c r="G41" i="27"/>
  <c r="G42" i="27"/>
  <c r="G43" i="27"/>
  <c r="G44" i="27"/>
  <c r="G45" i="27"/>
  <c r="G46" i="27"/>
  <c r="G47" i="27"/>
  <c r="G48" i="27"/>
  <c r="G49" i="27"/>
  <c r="G50" i="27"/>
  <c r="G51" i="27"/>
  <c r="G52" i="27"/>
  <c r="G53" i="27"/>
  <c r="G54" i="27"/>
  <c r="G55" i="27"/>
  <c r="G56" i="27"/>
  <c r="G57" i="27"/>
  <c r="G58" i="27"/>
  <c r="G59" i="27"/>
  <c r="G60" i="27"/>
  <c r="G61" i="27"/>
  <c r="G62" i="27"/>
  <c r="G63" i="27"/>
  <c r="G64" i="27"/>
  <c r="G65" i="27"/>
  <c r="G66" i="27"/>
  <c r="G67" i="27"/>
  <c r="G68" i="27"/>
  <c r="G69" i="27"/>
  <c r="G70" i="27"/>
  <c r="G71" i="27"/>
  <c r="G72" i="27"/>
  <c r="G73" i="27"/>
  <c r="G74" i="27"/>
  <c r="G75" i="27"/>
  <c r="G76" i="27"/>
  <c r="G77" i="27"/>
  <c r="G78" i="27"/>
  <c r="G79" i="27"/>
  <c r="G80" i="27"/>
  <c r="G81" i="27"/>
  <c r="G82" i="27"/>
  <c r="G83" i="27"/>
  <c r="G84" i="27"/>
  <c r="G85" i="27"/>
  <c r="G86" i="27"/>
  <c r="G87" i="27"/>
  <c r="G88" i="27"/>
  <c r="G89" i="27"/>
  <c r="G90" i="27"/>
  <c r="G91" i="27"/>
  <c r="G92" i="27"/>
  <c r="G93" i="27"/>
  <c r="G94" i="27"/>
  <c r="G95" i="27"/>
  <c r="G96" i="27"/>
  <c r="G97" i="27"/>
  <c r="G98" i="27"/>
  <c r="G99" i="27"/>
  <c r="G100" i="27"/>
  <c r="G101" i="27"/>
  <c r="G102" i="27"/>
  <c r="G103" i="27"/>
  <c r="G104" i="27"/>
  <c r="G105" i="27"/>
  <c r="L148" i="15" a="1"/>
  <c r="L148" i="15" s="1"/>
  <c r="A8" i="13" l="1"/>
  <c r="L114" i="13"/>
  <c r="L115" i="13"/>
  <c r="L116" i="13"/>
  <c r="L117" i="13"/>
  <c r="L118" i="13"/>
  <c r="L119" i="13"/>
  <c r="L120" i="13"/>
  <c r="L121" i="13"/>
  <c r="N121" i="13" s="1"/>
  <c r="L122" i="13"/>
  <c r="L123" i="13"/>
  <c r="L124" i="13"/>
  <c r="L125" i="13"/>
  <c r="L126" i="13"/>
  <c r="L127" i="13"/>
  <c r="L128" i="13"/>
  <c r="L129" i="13"/>
  <c r="N129" i="13" s="1"/>
  <c r="L130" i="13"/>
  <c r="L131" i="13"/>
  <c r="L132" i="13"/>
  <c r="L133" i="13"/>
  <c r="L134" i="13"/>
  <c r="L135" i="13"/>
  <c r="L136" i="13"/>
  <c r="L137" i="13"/>
  <c r="N137" i="13" s="1"/>
  <c r="L138" i="13"/>
  <c r="L139" i="13"/>
  <c r="L140" i="13"/>
  <c r="L141" i="13"/>
  <c r="L142" i="13"/>
  <c r="L143" i="13"/>
  <c r="L144" i="13"/>
  <c r="L145" i="13"/>
  <c r="N145" i="13" s="1"/>
  <c r="L146" i="13"/>
  <c r="L147" i="13"/>
  <c r="O148" i="13"/>
  <c r="N114" i="13"/>
  <c r="N115" i="13"/>
  <c r="N116" i="13"/>
  <c r="N117" i="13"/>
  <c r="N118" i="13"/>
  <c r="N119" i="13"/>
  <c r="N120" i="13"/>
  <c r="N122" i="13"/>
  <c r="N123" i="13"/>
  <c r="N124" i="13"/>
  <c r="N125" i="13"/>
  <c r="N126" i="13"/>
  <c r="N127" i="13"/>
  <c r="N128" i="13"/>
  <c r="N130" i="13"/>
  <c r="N131" i="13"/>
  <c r="N132" i="13"/>
  <c r="N133" i="13"/>
  <c r="N134" i="13"/>
  <c r="N135" i="13"/>
  <c r="N136" i="13"/>
  <c r="N138" i="13"/>
  <c r="N139" i="13"/>
  <c r="N140" i="13"/>
  <c r="N141" i="13"/>
  <c r="N142" i="13"/>
  <c r="N143" i="13"/>
  <c r="N144" i="13"/>
  <c r="N146" i="13"/>
  <c r="N147" i="13"/>
  <c r="H8" i="13"/>
  <c r="O19" i="29"/>
  <c r="G19" i="29"/>
  <c r="N18" i="29"/>
  <c r="N19" i="29" s="1"/>
  <c r="H18" i="29"/>
  <c r="E18" i="29"/>
  <c r="E19" i="29" s="1"/>
  <c r="N16" i="29"/>
  <c r="L16" i="29" s="1"/>
  <c r="H16" i="29"/>
  <c r="H19" i="29" s="1"/>
  <c r="E16" i="29"/>
  <c r="E9" i="29"/>
  <c r="G8" i="29"/>
  <c r="H8" i="29" s="1"/>
  <c r="G6" i="29"/>
  <c r="H6" i="29" s="1"/>
  <c r="L18" i="29" l="1"/>
  <c r="L19" i="29"/>
  <c r="M19" i="29" s="1"/>
  <c r="G9" i="29"/>
  <c r="H9" i="29"/>
  <c r="F19" i="29"/>
  <c r="G11" i="4"/>
  <c r="G12" i="4"/>
  <c r="G13" i="4"/>
  <c r="G14" i="4"/>
  <c r="G15" i="4"/>
  <c r="G16" i="4"/>
  <c r="G17" i="4"/>
  <c r="G18" i="4"/>
  <c r="G19" i="4"/>
  <c r="G20" i="4"/>
  <c r="G21" i="4"/>
  <c r="G22" i="4"/>
  <c r="G23" i="4"/>
  <c r="G24" i="4"/>
  <c r="G10" i="4"/>
  <c r="F73" i="13"/>
  <c r="L73" i="13" s="1"/>
  <c r="N73" i="13" s="1"/>
  <c r="F105" i="13"/>
  <c r="L105" i="13" s="1"/>
  <c r="N105" i="13" s="1"/>
  <c r="F147" i="13"/>
  <c r="U306" i="20"/>
  <c r="U322" i="20"/>
  <c r="U330" i="20"/>
  <c r="G6" i="24"/>
  <c r="G7" i="24"/>
  <c r="H109" i="13" s="1"/>
  <c r="G8" i="24"/>
  <c r="H110" i="13" s="1"/>
  <c r="G9" i="24"/>
  <c r="H111" i="13" s="1"/>
  <c r="G10" i="24"/>
  <c r="H112" i="13" s="1"/>
  <c r="G11" i="24"/>
  <c r="H113" i="13" s="1"/>
  <c r="T45" i="24"/>
  <c r="T44" i="24"/>
  <c r="T43" i="24"/>
  <c r="T42" i="24"/>
  <c r="T41" i="24"/>
  <c r="T40" i="24"/>
  <c r="T39" i="24"/>
  <c r="T38" i="24"/>
  <c r="T37" i="24"/>
  <c r="T36" i="24"/>
  <c r="T35" i="24"/>
  <c r="T34" i="24"/>
  <c r="T33" i="24"/>
  <c r="T32" i="24"/>
  <c r="T31" i="24"/>
  <c r="T30" i="24"/>
  <c r="T29" i="24"/>
  <c r="T28" i="24"/>
  <c r="T27" i="24"/>
  <c r="T26" i="24"/>
  <c r="T25" i="24"/>
  <c r="T24" i="24"/>
  <c r="T23" i="24"/>
  <c r="T22" i="24"/>
  <c r="T21" i="24"/>
  <c r="T20" i="24"/>
  <c r="T19" i="24"/>
  <c r="T18" i="24"/>
  <c r="T17" i="24"/>
  <c r="T16" i="24"/>
  <c r="T15" i="24"/>
  <c r="T14" i="24"/>
  <c r="T13" i="24"/>
  <c r="T12" i="24"/>
  <c r="T11" i="24"/>
  <c r="T10" i="24"/>
  <c r="T9" i="24"/>
  <c r="T8" i="24"/>
  <c r="T7" i="24"/>
  <c r="T6" i="24"/>
  <c r="C2" i="22"/>
  <c r="C2" i="21"/>
  <c r="E38" i="21" s="1"/>
  <c r="C2" i="4"/>
  <c r="N34" i="20"/>
  <c r="J331" i="20" s="1"/>
  <c r="B8" i="15"/>
  <c r="B3" i="15"/>
  <c r="D8" i="15" s="1"/>
  <c r="B2" i="15"/>
  <c r="B14" i="15" s="1"/>
  <c r="C3" i="22"/>
  <c r="G2" i="24"/>
  <c r="F2" i="25"/>
  <c r="C3" i="4"/>
  <c r="C3" i="21"/>
  <c r="C2" i="25"/>
  <c r="I147" i="13"/>
  <c r="E147" i="13"/>
  <c r="D147" i="13"/>
  <c r="C147" i="13"/>
  <c r="B147" i="13"/>
  <c r="A147" i="13"/>
  <c r="I146" i="13"/>
  <c r="E146" i="13"/>
  <c r="D146" i="13"/>
  <c r="C146" i="13"/>
  <c r="B146" i="13"/>
  <c r="A146" i="13"/>
  <c r="I145" i="13"/>
  <c r="E145" i="13"/>
  <c r="D145" i="13"/>
  <c r="C145" i="13"/>
  <c r="B145" i="13"/>
  <c r="A145" i="13"/>
  <c r="I144" i="13"/>
  <c r="E144" i="13"/>
  <c r="D144" i="13"/>
  <c r="C144" i="13"/>
  <c r="B144" i="13"/>
  <c r="A144" i="13"/>
  <c r="I143" i="13"/>
  <c r="E143" i="13"/>
  <c r="D143" i="13"/>
  <c r="C143" i="13"/>
  <c r="B143" i="13"/>
  <c r="A143" i="13"/>
  <c r="I142" i="13"/>
  <c r="E142" i="13"/>
  <c r="D142" i="13"/>
  <c r="C142" i="13"/>
  <c r="B142" i="13"/>
  <c r="A142" i="13"/>
  <c r="I141" i="13"/>
  <c r="E141" i="13"/>
  <c r="D141" i="13"/>
  <c r="C141" i="13"/>
  <c r="B141" i="13"/>
  <c r="A141" i="13"/>
  <c r="I140" i="13"/>
  <c r="E140" i="13"/>
  <c r="D140" i="13"/>
  <c r="C140" i="13"/>
  <c r="B140" i="13"/>
  <c r="A140" i="13"/>
  <c r="I139" i="13"/>
  <c r="E139" i="13"/>
  <c r="D139" i="13"/>
  <c r="C139" i="13"/>
  <c r="B139" i="13"/>
  <c r="A139" i="13"/>
  <c r="I138" i="13"/>
  <c r="E138" i="13"/>
  <c r="D138" i="13"/>
  <c r="C138" i="13"/>
  <c r="B138" i="13"/>
  <c r="A138" i="13"/>
  <c r="I137" i="13"/>
  <c r="E137" i="13"/>
  <c r="D137" i="13"/>
  <c r="C137" i="13"/>
  <c r="B137" i="13"/>
  <c r="A137" i="13"/>
  <c r="I136" i="13"/>
  <c r="E136" i="13"/>
  <c r="D136" i="13"/>
  <c r="C136" i="13"/>
  <c r="B136" i="13"/>
  <c r="A136" i="13"/>
  <c r="I135" i="13"/>
  <c r="E135" i="13"/>
  <c r="D135" i="13"/>
  <c r="C135" i="13"/>
  <c r="B135" i="13"/>
  <c r="A135" i="13"/>
  <c r="I134" i="13"/>
  <c r="E134" i="13"/>
  <c r="D134" i="13"/>
  <c r="C134" i="13"/>
  <c r="B134" i="13"/>
  <c r="A134" i="13"/>
  <c r="I133" i="13"/>
  <c r="E133" i="13"/>
  <c r="D133" i="13"/>
  <c r="C133" i="13"/>
  <c r="B133" i="13"/>
  <c r="A133" i="13"/>
  <c r="I132" i="13"/>
  <c r="E132" i="13"/>
  <c r="D132" i="13"/>
  <c r="C132" i="13"/>
  <c r="B132" i="13"/>
  <c r="A132" i="13"/>
  <c r="I131" i="13"/>
  <c r="U314" i="20" s="1"/>
  <c r="E131" i="13"/>
  <c r="D131" i="13"/>
  <c r="C131" i="13"/>
  <c r="B131" i="13"/>
  <c r="A131" i="13"/>
  <c r="I130" i="13"/>
  <c r="E130" i="13"/>
  <c r="D130" i="13"/>
  <c r="C130" i="13"/>
  <c r="B130" i="13"/>
  <c r="A130" i="13"/>
  <c r="I129" i="13"/>
  <c r="E129" i="13"/>
  <c r="D129" i="13"/>
  <c r="C129" i="13"/>
  <c r="B129" i="13"/>
  <c r="A129" i="13"/>
  <c r="I128" i="13"/>
  <c r="E128" i="13"/>
  <c r="D128" i="13"/>
  <c r="C128" i="13"/>
  <c r="B128" i="13"/>
  <c r="A128" i="13"/>
  <c r="I127" i="13"/>
  <c r="E127" i="13"/>
  <c r="D127" i="13"/>
  <c r="C127" i="13"/>
  <c r="B127" i="13"/>
  <c r="A127" i="13"/>
  <c r="I126" i="13"/>
  <c r="E126" i="13"/>
  <c r="D126" i="13"/>
  <c r="C126" i="13"/>
  <c r="B126" i="13"/>
  <c r="A126" i="13"/>
  <c r="I125" i="13"/>
  <c r="E125" i="13"/>
  <c r="D125" i="13"/>
  <c r="C125" i="13"/>
  <c r="B125" i="13"/>
  <c r="A125" i="13"/>
  <c r="I124" i="13"/>
  <c r="E124" i="13"/>
  <c r="D124" i="13"/>
  <c r="C124" i="13"/>
  <c r="B124" i="13"/>
  <c r="A124" i="13"/>
  <c r="I123" i="13"/>
  <c r="E123" i="13"/>
  <c r="D123" i="13"/>
  <c r="C123" i="13"/>
  <c r="B123" i="13"/>
  <c r="A123" i="13"/>
  <c r="I122" i="13"/>
  <c r="E122" i="13"/>
  <c r="D122" i="13"/>
  <c r="C122" i="13"/>
  <c r="B122" i="13"/>
  <c r="A122" i="13"/>
  <c r="I121" i="13"/>
  <c r="E121" i="13"/>
  <c r="D121" i="13"/>
  <c r="C121" i="13"/>
  <c r="B121" i="13"/>
  <c r="A121" i="13"/>
  <c r="I120" i="13"/>
  <c r="E120" i="13"/>
  <c r="D120" i="13"/>
  <c r="C120" i="13"/>
  <c r="B120" i="13"/>
  <c r="A120" i="13"/>
  <c r="I119" i="13"/>
  <c r="E119" i="13"/>
  <c r="D119" i="13"/>
  <c r="C119" i="13"/>
  <c r="B119" i="13"/>
  <c r="A119" i="13"/>
  <c r="I118" i="13"/>
  <c r="E118" i="13"/>
  <c r="D118" i="13"/>
  <c r="C118" i="13"/>
  <c r="B118" i="13"/>
  <c r="A118" i="13"/>
  <c r="I117" i="13"/>
  <c r="E117" i="13"/>
  <c r="D117" i="13"/>
  <c r="C117" i="13"/>
  <c r="B117" i="13"/>
  <c r="A117" i="13"/>
  <c r="I116" i="13"/>
  <c r="E116" i="13"/>
  <c r="D116" i="13"/>
  <c r="C116" i="13"/>
  <c r="B116" i="13"/>
  <c r="A116" i="13"/>
  <c r="I115" i="13"/>
  <c r="E115" i="13"/>
  <c r="D115" i="13"/>
  <c r="C115" i="13"/>
  <c r="B115" i="13"/>
  <c r="A115" i="13"/>
  <c r="I114" i="13"/>
  <c r="E114" i="13"/>
  <c r="D114" i="13"/>
  <c r="C114" i="13"/>
  <c r="B114" i="13"/>
  <c r="A114" i="13"/>
  <c r="I113" i="13"/>
  <c r="E113" i="13"/>
  <c r="D113" i="13"/>
  <c r="C113" i="13"/>
  <c r="B113" i="13"/>
  <c r="A113" i="13"/>
  <c r="I112" i="13"/>
  <c r="E112" i="13"/>
  <c r="D112" i="13"/>
  <c r="C112" i="13"/>
  <c r="B112" i="13"/>
  <c r="A112" i="13"/>
  <c r="I111" i="13"/>
  <c r="E111" i="13"/>
  <c r="D111" i="13"/>
  <c r="C111" i="13"/>
  <c r="B111" i="13"/>
  <c r="A111" i="13"/>
  <c r="I110" i="13"/>
  <c r="E110" i="13"/>
  <c r="D110" i="13"/>
  <c r="C110" i="13"/>
  <c r="B110" i="13"/>
  <c r="A110" i="13"/>
  <c r="I109" i="13"/>
  <c r="E109" i="13"/>
  <c r="D109" i="13"/>
  <c r="C109" i="13"/>
  <c r="B109" i="13"/>
  <c r="A109" i="13"/>
  <c r="A108" i="13"/>
  <c r="B108" i="13"/>
  <c r="C108" i="13"/>
  <c r="D108" i="13"/>
  <c r="E108" i="13"/>
  <c r="I108" i="13"/>
  <c r="I107" i="13"/>
  <c r="E107" i="13"/>
  <c r="D107" i="13"/>
  <c r="C107" i="13"/>
  <c r="B107" i="13"/>
  <c r="A107" i="13"/>
  <c r="I106" i="13"/>
  <c r="E106" i="13"/>
  <c r="D106" i="13"/>
  <c r="C106" i="13"/>
  <c r="B106" i="13"/>
  <c r="A106" i="13"/>
  <c r="I105" i="13"/>
  <c r="E105" i="13"/>
  <c r="D105" i="13"/>
  <c r="C105" i="13"/>
  <c r="B105" i="13"/>
  <c r="A105" i="13"/>
  <c r="I104" i="13"/>
  <c r="E104" i="13"/>
  <c r="D104" i="13"/>
  <c r="C104" i="13"/>
  <c r="B104" i="13"/>
  <c r="A104" i="13"/>
  <c r="I103" i="13"/>
  <c r="E103" i="13"/>
  <c r="D103" i="13"/>
  <c r="C103" i="13"/>
  <c r="B103" i="13"/>
  <c r="A103" i="13"/>
  <c r="I102" i="13"/>
  <c r="E102" i="13"/>
  <c r="D102" i="13"/>
  <c r="C102" i="13"/>
  <c r="B102" i="13"/>
  <c r="A102" i="13"/>
  <c r="I101" i="13"/>
  <c r="E101" i="13"/>
  <c r="D101" i="13"/>
  <c r="C101" i="13"/>
  <c r="B101" i="13"/>
  <c r="A101" i="13"/>
  <c r="I100" i="13"/>
  <c r="E100" i="13"/>
  <c r="D100" i="13"/>
  <c r="C100" i="13"/>
  <c r="B100" i="13"/>
  <c r="A100" i="13"/>
  <c r="I99" i="13"/>
  <c r="F99" i="13" s="1"/>
  <c r="L99" i="13" s="1"/>
  <c r="N99" i="13" s="1"/>
  <c r="E99" i="13"/>
  <c r="D99" i="13"/>
  <c r="C99" i="13"/>
  <c r="B99" i="13"/>
  <c r="A99" i="13"/>
  <c r="I98" i="13"/>
  <c r="E98" i="13"/>
  <c r="D98" i="13"/>
  <c r="C98" i="13"/>
  <c r="B98" i="13"/>
  <c r="A98" i="13"/>
  <c r="I97" i="13"/>
  <c r="F97" i="13" s="1"/>
  <c r="L97" i="13" s="1"/>
  <c r="N97" i="13" s="1"/>
  <c r="E97" i="13"/>
  <c r="D97" i="13"/>
  <c r="C97" i="13"/>
  <c r="B97" i="13"/>
  <c r="A97" i="13"/>
  <c r="I96" i="13"/>
  <c r="E96" i="13"/>
  <c r="D96" i="13"/>
  <c r="C96" i="13"/>
  <c r="B96" i="13"/>
  <c r="A96" i="13"/>
  <c r="I95" i="13"/>
  <c r="E95" i="13"/>
  <c r="D95" i="13"/>
  <c r="C95" i="13"/>
  <c r="B95" i="13"/>
  <c r="A95" i="13"/>
  <c r="I94" i="13"/>
  <c r="E94" i="13"/>
  <c r="D94" i="13"/>
  <c r="C94" i="13"/>
  <c r="B94" i="13"/>
  <c r="A94" i="13"/>
  <c r="I93" i="13"/>
  <c r="E93" i="13"/>
  <c r="D93" i="13"/>
  <c r="C93" i="13"/>
  <c r="B93" i="13"/>
  <c r="A93" i="13"/>
  <c r="I92" i="13"/>
  <c r="E92" i="13"/>
  <c r="D92" i="13"/>
  <c r="C92" i="13"/>
  <c r="B92" i="13"/>
  <c r="A92" i="13"/>
  <c r="I91" i="13"/>
  <c r="F91" i="13" s="1"/>
  <c r="L91" i="13" s="1"/>
  <c r="N91" i="13" s="1"/>
  <c r="E91" i="13"/>
  <c r="D91" i="13"/>
  <c r="C91" i="13"/>
  <c r="B91" i="13"/>
  <c r="A91" i="13"/>
  <c r="I90" i="13"/>
  <c r="E90" i="13"/>
  <c r="D90" i="13"/>
  <c r="C90" i="13"/>
  <c r="B90" i="13"/>
  <c r="A90" i="13"/>
  <c r="I89" i="13"/>
  <c r="U272" i="20" s="1"/>
  <c r="E89" i="13"/>
  <c r="D89" i="13"/>
  <c r="C89" i="13"/>
  <c r="B89" i="13"/>
  <c r="A89" i="13"/>
  <c r="I88" i="13"/>
  <c r="E88" i="13"/>
  <c r="D88" i="13"/>
  <c r="C88" i="13"/>
  <c r="B88" i="13"/>
  <c r="A88" i="13"/>
  <c r="I87" i="13"/>
  <c r="E87" i="13"/>
  <c r="D87" i="13"/>
  <c r="C87" i="13"/>
  <c r="B87" i="13"/>
  <c r="A87" i="13"/>
  <c r="I86" i="13"/>
  <c r="E86" i="13"/>
  <c r="D86" i="13"/>
  <c r="C86" i="13"/>
  <c r="B86" i="13"/>
  <c r="A86" i="13"/>
  <c r="I85" i="13"/>
  <c r="E85" i="13"/>
  <c r="D85" i="13"/>
  <c r="C85" i="13"/>
  <c r="B85" i="13"/>
  <c r="A85" i="13"/>
  <c r="I84" i="13"/>
  <c r="E84" i="13"/>
  <c r="D84" i="13"/>
  <c r="C84" i="13"/>
  <c r="B84" i="13"/>
  <c r="A84" i="13"/>
  <c r="I83" i="13"/>
  <c r="U266" i="20" s="1"/>
  <c r="E83" i="13"/>
  <c r="D83" i="13"/>
  <c r="C83" i="13"/>
  <c r="B83" i="13"/>
  <c r="A83" i="13"/>
  <c r="I82" i="13"/>
  <c r="E82" i="13"/>
  <c r="D82" i="13"/>
  <c r="C82" i="13"/>
  <c r="B82" i="13"/>
  <c r="A82" i="13"/>
  <c r="I81" i="13"/>
  <c r="U264" i="20" s="1"/>
  <c r="E81" i="13"/>
  <c r="D81" i="13"/>
  <c r="C81" i="13"/>
  <c r="B81" i="13"/>
  <c r="A81" i="13"/>
  <c r="I80" i="13"/>
  <c r="E80" i="13"/>
  <c r="D80" i="13"/>
  <c r="C80" i="13"/>
  <c r="B80" i="13"/>
  <c r="A80" i="13"/>
  <c r="I79" i="13"/>
  <c r="E79" i="13"/>
  <c r="D79" i="13"/>
  <c r="C79" i="13"/>
  <c r="B79" i="13"/>
  <c r="A79" i="13"/>
  <c r="I78" i="13"/>
  <c r="E78" i="13"/>
  <c r="D78" i="13"/>
  <c r="C78" i="13"/>
  <c r="B78" i="13"/>
  <c r="A78" i="13"/>
  <c r="I77" i="13"/>
  <c r="E77" i="13"/>
  <c r="D77" i="13"/>
  <c r="C77" i="13"/>
  <c r="B77" i="13"/>
  <c r="A77" i="13"/>
  <c r="I76" i="13"/>
  <c r="E76" i="13"/>
  <c r="D76" i="13"/>
  <c r="C76" i="13"/>
  <c r="B76" i="13"/>
  <c r="A76" i="13"/>
  <c r="I75" i="13"/>
  <c r="E75" i="13"/>
  <c r="D75" i="13"/>
  <c r="C75" i="13"/>
  <c r="B75" i="13"/>
  <c r="A75" i="13"/>
  <c r="I74" i="13"/>
  <c r="E74" i="13"/>
  <c r="D74" i="13"/>
  <c r="C74" i="13"/>
  <c r="B74" i="13"/>
  <c r="A74" i="13"/>
  <c r="I73" i="13"/>
  <c r="E73" i="13"/>
  <c r="D73" i="13"/>
  <c r="C73" i="13"/>
  <c r="B73" i="13"/>
  <c r="A73" i="13"/>
  <c r="I72" i="13"/>
  <c r="E72" i="13"/>
  <c r="D72" i="13"/>
  <c r="C72" i="13"/>
  <c r="B72" i="13"/>
  <c r="A72" i="13"/>
  <c r="I71" i="13"/>
  <c r="E71" i="13"/>
  <c r="D71" i="13"/>
  <c r="C71" i="13"/>
  <c r="B71" i="13"/>
  <c r="A71" i="13"/>
  <c r="I70" i="13"/>
  <c r="E70" i="13"/>
  <c r="D70" i="13"/>
  <c r="C70" i="13"/>
  <c r="B70" i="13"/>
  <c r="A70" i="13"/>
  <c r="I69" i="13"/>
  <c r="E69" i="13"/>
  <c r="D69" i="13"/>
  <c r="C69" i="13"/>
  <c r="B69" i="13"/>
  <c r="A69" i="13"/>
  <c r="I68" i="13"/>
  <c r="E68" i="13"/>
  <c r="D68" i="13"/>
  <c r="C68" i="13"/>
  <c r="B68" i="13"/>
  <c r="A68" i="13"/>
  <c r="I67" i="13"/>
  <c r="F67" i="13" s="1"/>
  <c r="L67" i="13" s="1"/>
  <c r="N67" i="13" s="1"/>
  <c r="E67" i="13"/>
  <c r="D67" i="13"/>
  <c r="C67" i="13"/>
  <c r="B67" i="13"/>
  <c r="A67" i="13"/>
  <c r="I66" i="13"/>
  <c r="E66" i="13"/>
  <c r="D66" i="13"/>
  <c r="C66" i="13"/>
  <c r="B66" i="13"/>
  <c r="A66" i="13"/>
  <c r="I65" i="13"/>
  <c r="F65" i="13" s="1"/>
  <c r="L65" i="13" s="1"/>
  <c r="N65" i="13" s="1"/>
  <c r="E65" i="13"/>
  <c r="D65" i="13"/>
  <c r="C65" i="13"/>
  <c r="B65" i="13"/>
  <c r="A65" i="13"/>
  <c r="I64" i="13"/>
  <c r="E64" i="13"/>
  <c r="D64" i="13"/>
  <c r="C64" i="13"/>
  <c r="B64" i="13"/>
  <c r="A64" i="13"/>
  <c r="I63" i="13"/>
  <c r="E63" i="13"/>
  <c r="D63" i="13"/>
  <c r="C63" i="13"/>
  <c r="B63" i="13"/>
  <c r="A63" i="13"/>
  <c r="I62" i="13"/>
  <c r="E62" i="13"/>
  <c r="D62" i="13"/>
  <c r="C62" i="13"/>
  <c r="B62" i="13"/>
  <c r="A62" i="13"/>
  <c r="I61" i="13"/>
  <c r="E61" i="13"/>
  <c r="D61" i="13"/>
  <c r="C61" i="13"/>
  <c r="B61" i="13"/>
  <c r="A61" i="13"/>
  <c r="I60" i="13"/>
  <c r="E60" i="13"/>
  <c r="D60" i="13"/>
  <c r="C60" i="13"/>
  <c r="B60" i="13"/>
  <c r="A60" i="13"/>
  <c r="I59" i="13"/>
  <c r="F59" i="13" s="1"/>
  <c r="L59" i="13" s="1"/>
  <c r="N59" i="13" s="1"/>
  <c r="E59" i="13"/>
  <c r="D59" i="13"/>
  <c r="C59" i="13"/>
  <c r="B59" i="13"/>
  <c r="A59" i="13"/>
  <c r="I58" i="13"/>
  <c r="E58" i="13"/>
  <c r="D58" i="13"/>
  <c r="C58" i="13"/>
  <c r="B58" i="13"/>
  <c r="A58" i="13"/>
  <c r="I57" i="13"/>
  <c r="U240" i="20" s="1"/>
  <c r="E57" i="13"/>
  <c r="D57" i="13"/>
  <c r="C57" i="13"/>
  <c r="B57" i="13"/>
  <c r="A57" i="13"/>
  <c r="I56" i="13"/>
  <c r="E56" i="13"/>
  <c r="D56" i="13"/>
  <c r="C56" i="13"/>
  <c r="B56" i="13"/>
  <c r="A56" i="13"/>
  <c r="I55" i="13"/>
  <c r="E55" i="13"/>
  <c r="D55" i="13"/>
  <c r="C55" i="13"/>
  <c r="B55" i="13"/>
  <c r="A55" i="13"/>
  <c r="I54" i="13"/>
  <c r="E54" i="13"/>
  <c r="D54" i="13"/>
  <c r="C54" i="13"/>
  <c r="B54" i="13"/>
  <c r="A54" i="13"/>
  <c r="I53" i="13"/>
  <c r="E53" i="13"/>
  <c r="D53" i="13"/>
  <c r="C53" i="13"/>
  <c r="B53" i="13"/>
  <c r="A53" i="13"/>
  <c r="I52" i="13"/>
  <c r="E52" i="13"/>
  <c r="D52" i="13"/>
  <c r="C52" i="13"/>
  <c r="B52" i="13"/>
  <c r="A52" i="13"/>
  <c r="I51" i="13"/>
  <c r="E51" i="13"/>
  <c r="D51" i="13"/>
  <c r="C51" i="13"/>
  <c r="B51" i="13"/>
  <c r="A51" i="13"/>
  <c r="I50" i="13"/>
  <c r="E50" i="13"/>
  <c r="D50" i="13"/>
  <c r="C50" i="13"/>
  <c r="B50" i="13"/>
  <c r="A50" i="13"/>
  <c r="I49" i="13"/>
  <c r="E49" i="13"/>
  <c r="D49" i="13"/>
  <c r="C49" i="13"/>
  <c r="B49" i="13"/>
  <c r="A49" i="13"/>
  <c r="I48" i="13"/>
  <c r="E48" i="13"/>
  <c r="D48" i="13"/>
  <c r="C48" i="13"/>
  <c r="B48" i="13"/>
  <c r="A48" i="13"/>
  <c r="I47" i="13"/>
  <c r="E47" i="13"/>
  <c r="D47" i="13"/>
  <c r="C47" i="13"/>
  <c r="B47" i="13"/>
  <c r="A47" i="13"/>
  <c r="I46" i="13"/>
  <c r="E46" i="13"/>
  <c r="D46" i="13"/>
  <c r="C46" i="13"/>
  <c r="B46" i="13"/>
  <c r="A46" i="13"/>
  <c r="I45" i="13"/>
  <c r="E45" i="13"/>
  <c r="D45" i="13"/>
  <c r="C45" i="13"/>
  <c r="B45" i="13"/>
  <c r="A45" i="13"/>
  <c r="I44" i="13"/>
  <c r="E44" i="13"/>
  <c r="D44" i="13"/>
  <c r="C44" i="13"/>
  <c r="B44" i="13"/>
  <c r="A44" i="13"/>
  <c r="I43" i="13"/>
  <c r="E43" i="13"/>
  <c r="D43" i="13"/>
  <c r="C43" i="13"/>
  <c r="B43" i="13"/>
  <c r="A43" i="13"/>
  <c r="I42" i="13"/>
  <c r="E42" i="13"/>
  <c r="D42" i="13"/>
  <c r="C42" i="13"/>
  <c r="B42" i="13"/>
  <c r="A42" i="13"/>
  <c r="I41" i="13"/>
  <c r="E41" i="13"/>
  <c r="D41" i="13"/>
  <c r="C41" i="13"/>
  <c r="B41" i="13"/>
  <c r="A41" i="13"/>
  <c r="I40" i="13"/>
  <c r="E40" i="13"/>
  <c r="D40" i="13"/>
  <c r="C40" i="13"/>
  <c r="B40" i="13"/>
  <c r="A40" i="13"/>
  <c r="I39" i="13"/>
  <c r="E39" i="13"/>
  <c r="D39" i="13"/>
  <c r="C39" i="13"/>
  <c r="B39" i="13"/>
  <c r="A39" i="13"/>
  <c r="I38" i="13"/>
  <c r="E38" i="13"/>
  <c r="D38" i="13"/>
  <c r="C38" i="13"/>
  <c r="B38" i="13"/>
  <c r="A38" i="13"/>
  <c r="I37" i="13"/>
  <c r="E37" i="13"/>
  <c r="D37" i="13"/>
  <c r="C37" i="13"/>
  <c r="B37" i="13"/>
  <c r="A37" i="13"/>
  <c r="I36" i="13"/>
  <c r="E36" i="13"/>
  <c r="D36" i="13"/>
  <c r="C36" i="13"/>
  <c r="B36" i="13"/>
  <c r="A36" i="13"/>
  <c r="I35" i="13"/>
  <c r="E35" i="13"/>
  <c r="D35" i="13"/>
  <c r="C35" i="13"/>
  <c r="B35" i="13"/>
  <c r="A35" i="13"/>
  <c r="I34" i="13"/>
  <c r="E34" i="13"/>
  <c r="D34" i="13"/>
  <c r="C34" i="13"/>
  <c r="B34" i="13"/>
  <c r="A34" i="13"/>
  <c r="I33" i="13"/>
  <c r="E33" i="13"/>
  <c r="D33" i="13"/>
  <c r="C33" i="13"/>
  <c r="B33" i="13"/>
  <c r="A33" i="13"/>
  <c r="I32" i="13"/>
  <c r="E32" i="13"/>
  <c r="D32" i="13"/>
  <c r="C32" i="13"/>
  <c r="B32" i="13"/>
  <c r="A32" i="13"/>
  <c r="I31" i="13"/>
  <c r="E31" i="13"/>
  <c r="D31" i="13"/>
  <c r="C31" i="13"/>
  <c r="B31" i="13"/>
  <c r="A31" i="13"/>
  <c r="I30" i="13"/>
  <c r="E30" i="13"/>
  <c r="D30" i="13"/>
  <c r="C30" i="13"/>
  <c r="B30" i="13"/>
  <c r="A30" i="13"/>
  <c r="I29" i="13"/>
  <c r="E29" i="13"/>
  <c r="D29" i="13"/>
  <c r="C29" i="13"/>
  <c r="B29" i="13"/>
  <c r="A29" i="13"/>
  <c r="I28" i="13"/>
  <c r="E28" i="13"/>
  <c r="D28" i="13"/>
  <c r="C28" i="13"/>
  <c r="B28" i="13"/>
  <c r="A28" i="13"/>
  <c r="I27" i="13"/>
  <c r="E27" i="13"/>
  <c r="D27" i="13"/>
  <c r="C27" i="13"/>
  <c r="B27" i="13"/>
  <c r="A27" i="13"/>
  <c r="I26" i="13"/>
  <c r="E26" i="13"/>
  <c r="D26" i="13"/>
  <c r="C26" i="13"/>
  <c r="B26" i="13"/>
  <c r="A26" i="13"/>
  <c r="I25" i="13"/>
  <c r="E25" i="13"/>
  <c r="D25" i="13"/>
  <c r="C25" i="13"/>
  <c r="B25" i="13"/>
  <c r="A25" i="13"/>
  <c r="I24" i="13"/>
  <c r="E24" i="13"/>
  <c r="D24" i="13"/>
  <c r="C24" i="13"/>
  <c r="B24" i="13"/>
  <c r="A24" i="13"/>
  <c r="I23" i="13"/>
  <c r="E23" i="13"/>
  <c r="D23" i="13"/>
  <c r="C23" i="13"/>
  <c r="B23" i="13"/>
  <c r="A23" i="13"/>
  <c r="I22" i="13"/>
  <c r="E22" i="13"/>
  <c r="D22" i="13"/>
  <c r="C22" i="13"/>
  <c r="B22" i="13"/>
  <c r="A22" i="13"/>
  <c r="I21" i="13"/>
  <c r="E21" i="13"/>
  <c r="D21" i="13"/>
  <c r="C21" i="13"/>
  <c r="B21" i="13"/>
  <c r="A21" i="13"/>
  <c r="I20" i="13"/>
  <c r="E20" i="13"/>
  <c r="D20" i="13"/>
  <c r="C20" i="13"/>
  <c r="B20" i="13"/>
  <c r="A20" i="13"/>
  <c r="I19" i="13"/>
  <c r="E19" i="13"/>
  <c r="D19" i="13"/>
  <c r="C19" i="13"/>
  <c r="B19" i="13"/>
  <c r="A19" i="13"/>
  <c r="I18" i="13"/>
  <c r="E18" i="13"/>
  <c r="D18" i="13"/>
  <c r="C18" i="13"/>
  <c r="B18" i="13"/>
  <c r="A18" i="13"/>
  <c r="I17" i="13"/>
  <c r="E17" i="13"/>
  <c r="D17" i="13"/>
  <c r="C17" i="13"/>
  <c r="B17" i="13"/>
  <c r="A17" i="13"/>
  <c r="I16" i="13"/>
  <c r="E16" i="13"/>
  <c r="D16" i="13"/>
  <c r="C16" i="13"/>
  <c r="B16" i="13"/>
  <c r="A16" i="13"/>
  <c r="I15" i="13"/>
  <c r="E15" i="13"/>
  <c r="D15" i="13"/>
  <c r="C15" i="13"/>
  <c r="B15" i="13"/>
  <c r="A15" i="13"/>
  <c r="I14" i="13"/>
  <c r="E14" i="13"/>
  <c r="D14" i="13"/>
  <c r="C14" i="13"/>
  <c r="B14" i="13"/>
  <c r="A14" i="13"/>
  <c r="I13" i="13"/>
  <c r="E13" i="13"/>
  <c r="D13" i="13"/>
  <c r="C13" i="13"/>
  <c r="B13" i="13"/>
  <c r="A13" i="13"/>
  <c r="I12" i="13"/>
  <c r="E12" i="13"/>
  <c r="D12" i="13"/>
  <c r="C12" i="13"/>
  <c r="B12" i="13"/>
  <c r="A12" i="13"/>
  <c r="I11" i="13"/>
  <c r="E11" i="13"/>
  <c r="D11" i="13"/>
  <c r="C11" i="13"/>
  <c r="B11" i="13"/>
  <c r="A11" i="13"/>
  <c r="I10" i="13"/>
  <c r="E10" i="13"/>
  <c r="D10" i="13"/>
  <c r="C10" i="13"/>
  <c r="B10" i="13"/>
  <c r="A10" i="13"/>
  <c r="I9" i="13"/>
  <c r="E9" i="13"/>
  <c r="D9" i="13"/>
  <c r="C9" i="13"/>
  <c r="B9" i="13"/>
  <c r="A9" i="13"/>
  <c r="F112" i="13" l="1"/>
  <c r="L112" i="13" s="1"/>
  <c r="N112" i="13" s="1"/>
  <c r="U274" i="20"/>
  <c r="U242" i="20"/>
  <c r="F111" i="13"/>
  <c r="G111" i="13" s="1"/>
  <c r="F116" i="13"/>
  <c r="F120" i="13"/>
  <c r="F124" i="13"/>
  <c r="F128" i="13"/>
  <c r="G128" i="13" s="1"/>
  <c r="F132" i="13"/>
  <c r="F136" i="13"/>
  <c r="F140" i="13"/>
  <c r="F144" i="13"/>
  <c r="G144" i="13" s="1"/>
  <c r="U211" i="20"/>
  <c r="U219" i="20"/>
  <c r="U223" i="20"/>
  <c r="U227" i="20"/>
  <c r="U235" i="20"/>
  <c r="U194" i="20"/>
  <c r="U198" i="20"/>
  <c r="F79" i="13"/>
  <c r="L79" i="13" s="1"/>
  <c r="N79" i="13" s="1"/>
  <c r="U229" i="20"/>
  <c r="U233" i="20"/>
  <c r="F54" i="13"/>
  <c r="F58" i="13"/>
  <c r="L58" i="13" s="1"/>
  <c r="N58" i="13" s="1"/>
  <c r="F62" i="13"/>
  <c r="L62" i="13" s="1"/>
  <c r="N62" i="13" s="1"/>
  <c r="F66" i="13"/>
  <c r="L66" i="13" s="1"/>
  <c r="N66" i="13" s="1"/>
  <c r="F70" i="13"/>
  <c r="F74" i="13"/>
  <c r="L74" i="13" s="1"/>
  <c r="N74" i="13" s="1"/>
  <c r="F78" i="13"/>
  <c r="L78" i="13" s="1"/>
  <c r="N78" i="13" s="1"/>
  <c r="F82" i="13"/>
  <c r="L82" i="13" s="1"/>
  <c r="N82" i="13" s="1"/>
  <c r="F86" i="13"/>
  <c r="L86" i="13" s="1"/>
  <c r="N86" i="13" s="1"/>
  <c r="F90" i="13"/>
  <c r="L90" i="13" s="1"/>
  <c r="N90" i="13" s="1"/>
  <c r="F94" i="13"/>
  <c r="L94" i="13" s="1"/>
  <c r="N94" i="13" s="1"/>
  <c r="F98" i="13"/>
  <c r="L98" i="13" s="1"/>
  <c r="N98" i="13" s="1"/>
  <c r="F102" i="13"/>
  <c r="F106" i="13"/>
  <c r="L106" i="13" s="1"/>
  <c r="N106" i="13" s="1"/>
  <c r="U195" i="20"/>
  <c r="U214" i="20"/>
  <c r="U222" i="20"/>
  <c r="U226" i="20"/>
  <c r="F71" i="13"/>
  <c r="L71" i="13" s="1"/>
  <c r="N71" i="13" s="1"/>
  <c r="F110" i="13"/>
  <c r="L110" i="13" s="1"/>
  <c r="N110" i="13" s="1"/>
  <c r="U298" i="20"/>
  <c r="F139" i="13"/>
  <c r="U215" i="20"/>
  <c r="U231" i="20"/>
  <c r="F56" i="13"/>
  <c r="U202" i="20"/>
  <c r="U210" i="20"/>
  <c r="U218" i="20"/>
  <c r="U234" i="20"/>
  <c r="F87" i="13"/>
  <c r="F103" i="13"/>
  <c r="L103" i="13" s="1"/>
  <c r="N103" i="13" s="1"/>
  <c r="U208" i="20"/>
  <c r="U220" i="20"/>
  <c r="U224" i="20"/>
  <c r="U228" i="20"/>
  <c r="U232" i="20"/>
  <c r="U236" i="20"/>
  <c r="F69" i="13"/>
  <c r="L69" i="13" s="1"/>
  <c r="N69" i="13" s="1"/>
  <c r="F77" i="13"/>
  <c r="L77" i="13" s="1"/>
  <c r="N77" i="13" s="1"/>
  <c r="F93" i="13"/>
  <c r="L93" i="13" s="1"/>
  <c r="N93" i="13" s="1"/>
  <c r="F101" i="13"/>
  <c r="L101" i="13" s="1"/>
  <c r="N101" i="13" s="1"/>
  <c r="U290" i="20"/>
  <c r="U258" i="20"/>
  <c r="F131" i="13"/>
  <c r="F89" i="13"/>
  <c r="L89" i="13" s="1"/>
  <c r="N89" i="13" s="1"/>
  <c r="F57" i="13"/>
  <c r="L57" i="13" s="1"/>
  <c r="N57" i="13" s="1"/>
  <c r="F114" i="13"/>
  <c r="F118" i="13"/>
  <c r="F122" i="13"/>
  <c r="F126" i="13"/>
  <c r="G126" i="13" s="1"/>
  <c r="F130" i="13"/>
  <c r="F134" i="13"/>
  <c r="F138" i="13"/>
  <c r="F142" i="13"/>
  <c r="G142" i="13" s="1"/>
  <c r="F146" i="13"/>
  <c r="U288" i="20"/>
  <c r="U256" i="20"/>
  <c r="F123" i="13"/>
  <c r="F83" i="13"/>
  <c r="L83" i="13" s="1"/>
  <c r="N83" i="13" s="1"/>
  <c r="U282" i="20"/>
  <c r="U250" i="20"/>
  <c r="F115" i="13"/>
  <c r="G115" i="13" s="1"/>
  <c r="F81" i="13"/>
  <c r="L81" i="13" s="1"/>
  <c r="N81" i="13" s="1"/>
  <c r="U199" i="20"/>
  <c r="U203" i="20"/>
  <c r="U207" i="20"/>
  <c r="F60" i="13"/>
  <c r="L60" i="13" s="1"/>
  <c r="N60" i="13" s="1"/>
  <c r="F64" i="13"/>
  <c r="L64" i="13" s="1"/>
  <c r="N64" i="13" s="1"/>
  <c r="F68" i="13"/>
  <c r="L68" i="13" s="1"/>
  <c r="N68" i="13" s="1"/>
  <c r="F72" i="13"/>
  <c r="F76" i="13"/>
  <c r="L76" i="13" s="1"/>
  <c r="N76" i="13" s="1"/>
  <c r="F80" i="13"/>
  <c r="L80" i="13" s="1"/>
  <c r="N80" i="13" s="1"/>
  <c r="F84" i="13"/>
  <c r="L84" i="13" s="1"/>
  <c r="N84" i="13" s="1"/>
  <c r="F88" i="13"/>
  <c r="L88" i="13" s="1"/>
  <c r="N88" i="13" s="1"/>
  <c r="F92" i="13"/>
  <c r="L92" i="13" s="1"/>
  <c r="N92" i="13" s="1"/>
  <c r="F96" i="13"/>
  <c r="L96" i="13" s="1"/>
  <c r="N96" i="13" s="1"/>
  <c r="F100" i="13"/>
  <c r="L100" i="13" s="1"/>
  <c r="N100" i="13" s="1"/>
  <c r="F104" i="13"/>
  <c r="F113" i="13"/>
  <c r="L113" i="13" s="1"/>
  <c r="N113" i="13" s="1"/>
  <c r="F117" i="13"/>
  <c r="F121" i="13"/>
  <c r="F125" i="13"/>
  <c r="G125" i="13" s="1"/>
  <c r="U312" i="20"/>
  <c r="F133" i="13"/>
  <c r="F137" i="13"/>
  <c r="F141" i="13"/>
  <c r="G141" i="13" s="1"/>
  <c r="U328" i="20"/>
  <c r="U280" i="20"/>
  <c r="U248" i="20"/>
  <c r="F107" i="13"/>
  <c r="F75" i="13"/>
  <c r="L75" i="13" s="1"/>
  <c r="N75" i="13" s="1"/>
  <c r="F9" i="29"/>
  <c r="G59" i="13"/>
  <c r="G91" i="13"/>
  <c r="U329" i="20"/>
  <c r="U321" i="20"/>
  <c r="U313" i="20"/>
  <c r="U305" i="20"/>
  <c r="U297" i="20"/>
  <c r="U289" i="20"/>
  <c r="U281" i="20"/>
  <c r="U273" i="20"/>
  <c r="U265" i="20"/>
  <c r="U257" i="20"/>
  <c r="U249" i="20"/>
  <c r="U241" i="20"/>
  <c r="U320" i="20"/>
  <c r="F129" i="13"/>
  <c r="U327" i="20"/>
  <c r="U319" i="20"/>
  <c r="U311" i="20"/>
  <c r="U303" i="20"/>
  <c r="U287" i="20"/>
  <c r="U279" i="20"/>
  <c r="U271" i="20"/>
  <c r="U263" i="20"/>
  <c r="U255" i="20"/>
  <c r="U247" i="20"/>
  <c r="U239" i="20"/>
  <c r="U304" i="20"/>
  <c r="F145" i="13"/>
  <c r="G123" i="13"/>
  <c r="G131" i="13"/>
  <c r="G139" i="13"/>
  <c r="G147" i="13"/>
  <c r="U326" i="20"/>
  <c r="U318" i="20"/>
  <c r="U310" i="20"/>
  <c r="U302" i="20"/>
  <c r="U286" i="20"/>
  <c r="U278" i="20"/>
  <c r="U270" i="20"/>
  <c r="U262" i="20"/>
  <c r="U254" i="20"/>
  <c r="U246" i="20"/>
  <c r="U238" i="20"/>
  <c r="F143" i="13"/>
  <c r="F135" i="13"/>
  <c r="F127" i="13"/>
  <c r="F119" i="13"/>
  <c r="F95" i="13"/>
  <c r="L95" i="13" s="1"/>
  <c r="N95" i="13" s="1"/>
  <c r="F63" i="13"/>
  <c r="L63" i="13" s="1"/>
  <c r="N63" i="13" s="1"/>
  <c r="F55" i="13"/>
  <c r="L55" i="13" s="1"/>
  <c r="N55" i="13" s="1"/>
  <c r="G65" i="13"/>
  <c r="U325" i="20"/>
  <c r="U317" i="20"/>
  <c r="U309" i="20"/>
  <c r="U301" i="20"/>
  <c r="U285" i="20"/>
  <c r="U277" i="20"/>
  <c r="U269" i="20"/>
  <c r="U261" i="20"/>
  <c r="U253" i="20"/>
  <c r="U245" i="20"/>
  <c r="U237" i="20"/>
  <c r="G134" i="13"/>
  <c r="U324" i="20"/>
  <c r="U316" i="20"/>
  <c r="U308" i="20"/>
  <c r="U300" i="20"/>
  <c r="U284" i="20"/>
  <c r="U276" i="20"/>
  <c r="U268" i="20"/>
  <c r="U260" i="20"/>
  <c r="U252" i="20"/>
  <c r="U244" i="20"/>
  <c r="F109" i="13"/>
  <c r="L109" i="13" s="1"/>
  <c r="N109" i="13" s="1"/>
  <c r="F85" i="13"/>
  <c r="L85" i="13" s="1"/>
  <c r="N85" i="13" s="1"/>
  <c r="F61" i="13"/>
  <c r="L61" i="13" s="1"/>
  <c r="N61" i="13" s="1"/>
  <c r="F40" i="13"/>
  <c r="L40" i="13" s="1"/>
  <c r="N40" i="13" s="1"/>
  <c r="U323" i="20"/>
  <c r="U315" i="20"/>
  <c r="U307" i="20"/>
  <c r="U299" i="20"/>
  <c r="U283" i="20"/>
  <c r="U275" i="20"/>
  <c r="U267" i="20"/>
  <c r="U259" i="20"/>
  <c r="U251" i="20"/>
  <c r="U243" i="20"/>
  <c r="F24" i="13"/>
  <c r="L24" i="13" s="1"/>
  <c r="N24" i="13" s="1"/>
  <c r="A8" i="15"/>
  <c r="F52" i="13"/>
  <c r="L52" i="13" s="1"/>
  <c r="N52" i="13" s="1"/>
  <c r="F36" i="13"/>
  <c r="L36" i="13" s="1"/>
  <c r="N36" i="13" s="1"/>
  <c r="F20" i="13"/>
  <c r="L20" i="13" s="1"/>
  <c r="N20" i="13" s="1"/>
  <c r="F48" i="13"/>
  <c r="F32" i="13"/>
  <c r="L32" i="13" s="1"/>
  <c r="N32" i="13" s="1"/>
  <c r="F16" i="13"/>
  <c r="L16" i="13" s="1"/>
  <c r="N16" i="13" s="1"/>
  <c r="F44" i="13"/>
  <c r="L44" i="13" s="1"/>
  <c r="N44" i="13" s="1"/>
  <c r="F28" i="13"/>
  <c r="L28" i="13" s="1"/>
  <c r="N28" i="13" s="1"/>
  <c r="F12" i="13"/>
  <c r="L12" i="13" s="1"/>
  <c r="N12" i="13" s="1"/>
  <c r="G117" i="13"/>
  <c r="G93" i="13"/>
  <c r="G97" i="13"/>
  <c r="G101" i="13"/>
  <c r="G66" i="13"/>
  <c r="G82" i="13"/>
  <c r="G94" i="13"/>
  <c r="G98" i="13"/>
  <c r="F51" i="13"/>
  <c r="L51" i="13" s="1"/>
  <c r="N51" i="13" s="1"/>
  <c r="F43" i="13"/>
  <c r="L43" i="13" s="1"/>
  <c r="N43" i="13" s="1"/>
  <c r="F39" i="13"/>
  <c r="L39" i="13" s="1"/>
  <c r="N39" i="13" s="1"/>
  <c r="F35" i="13"/>
  <c r="L35" i="13" s="1"/>
  <c r="N35" i="13" s="1"/>
  <c r="F31" i="13"/>
  <c r="L31" i="13" s="1"/>
  <c r="N31" i="13" s="1"/>
  <c r="F27" i="13"/>
  <c r="L27" i="13" s="1"/>
  <c r="N27" i="13" s="1"/>
  <c r="F19" i="13"/>
  <c r="L19" i="13" s="1"/>
  <c r="N19" i="13" s="1"/>
  <c r="F15" i="13"/>
  <c r="L15" i="13" s="1"/>
  <c r="N15" i="13" s="1"/>
  <c r="F11" i="13"/>
  <c r="L11" i="13" s="1"/>
  <c r="N11" i="13" s="1"/>
  <c r="F50" i="13"/>
  <c r="L50" i="13" s="1"/>
  <c r="N50" i="13" s="1"/>
  <c r="F46" i="13"/>
  <c r="L46" i="13" s="1"/>
  <c r="N46" i="13" s="1"/>
  <c r="F42" i="13"/>
  <c r="L42" i="13" s="1"/>
  <c r="N42" i="13" s="1"/>
  <c r="F38" i="13"/>
  <c r="L38" i="13" s="1"/>
  <c r="N38" i="13" s="1"/>
  <c r="F34" i="13"/>
  <c r="L34" i="13" s="1"/>
  <c r="N34" i="13" s="1"/>
  <c r="F30" i="13"/>
  <c r="L30" i="13" s="1"/>
  <c r="N30" i="13" s="1"/>
  <c r="F26" i="13"/>
  <c r="L26" i="13" s="1"/>
  <c r="N26" i="13" s="1"/>
  <c r="F22" i="13"/>
  <c r="L22" i="13" s="1"/>
  <c r="N22" i="13" s="1"/>
  <c r="F18" i="13"/>
  <c r="L18" i="13" s="1"/>
  <c r="N18" i="13" s="1"/>
  <c r="F14" i="13"/>
  <c r="L14" i="13" s="1"/>
  <c r="N14" i="13" s="1"/>
  <c r="U225" i="20"/>
  <c r="U221" i="20"/>
  <c r="U217" i="20"/>
  <c r="U213" i="20"/>
  <c r="U209" i="20"/>
  <c r="U205" i="20"/>
  <c r="U201" i="20"/>
  <c r="U197" i="20"/>
  <c r="F53" i="13"/>
  <c r="L53" i="13" s="1"/>
  <c r="N53" i="13" s="1"/>
  <c r="F49" i="13"/>
  <c r="L49" i="13" s="1"/>
  <c r="N49" i="13" s="1"/>
  <c r="F45" i="13"/>
  <c r="L45" i="13" s="1"/>
  <c r="N45" i="13" s="1"/>
  <c r="F41" i="13"/>
  <c r="L41" i="13" s="1"/>
  <c r="N41" i="13" s="1"/>
  <c r="F37" i="13"/>
  <c r="L37" i="13" s="1"/>
  <c r="N37" i="13" s="1"/>
  <c r="F25" i="13"/>
  <c r="L25" i="13" s="1"/>
  <c r="N25" i="13" s="1"/>
  <c r="G12" i="13"/>
  <c r="G80" i="13"/>
  <c r="G100" i="13"/>
  <c r="J109" i="13"/>
  <c r="U292" i="20" s="1"/>
  <c r="J111" i="13"/>
  <c r="U294" i="20" s="1"/>
  <c r="J113" i="13"/>
  <c r="U296" i="20" s="1"/>
  <c r="J110" i="13"/>
  <c r="U293" i="20" s="1"/>
  <c r="I8" i="15"/>
  <c r="E13" i="15"/>
  <c r="N331" i="20"/>
  <c r="G110" i="13"/>
  <c r="J112" i="13"/>
  <c r="U295" i="20" s="1"/>
  <c r="G116" i="13"/>
  <c r="G118" i="13"/>
  <c r="G122" i="13"/>
  <c r="G124" i="13"/>
  <c r="G132" i="13"/>
  <c r="G138" i="13"/>
  <c r="G140" i="13"/>
  <c r="G120" i="13"/>
  <c r="G136" i="13"/>
  <c r="G62" i="13"/>
  <c r="G64" i="13"/>
  <c r="G67" i="13"/>
  <c r="G69" i="13"/>
  <c r="G71" i="13"/>
  <c r="G73" i="13"/>
  <c r="G75" i="13"/>
  <c r="G83" i="13"/>
  <c r="G89" i="13"/>
  <c r="G99" i="13"/>
  <c r="G105" i="13"/>
  <c r="G112" i="13" l="1"/>
  <c r="L111" i="13"/>
  <c r="N111" i="13" s="1"/>
  <c r="G32" i="13"/>
  <c r="G77" i="13"/>
  <c r="G56" i="13"/>
  <c r="L56" i="13"/>
  <c r="N56" i="13" s="1"/>
  <c r="G54" i="13"/>
  <c r="L54" i="13"/>
  <c r="N54" i="13" s="1"/>
  <c r="G48" i="13"/>
  <c r="L48" i="13"/>
  <c r="N48" i="13" s="1"/>
  <c r="G104" i="13"/>
  <c r="L104" i="13"/>
  <c r="N104" i="13" s="1"/>
  <c r="G88" i="13"/>
  <c r="G86" i="13"/>
  <c r="G102" i="13"/>
  <c r="L102" i="13"/>
  <c r="N102" i="13" s="1"/>
  <c r="G70" i="13"/>
  <c r="L70" i="13"/>
  <c r="N70" i="13" s="1"/>
  <c r="G81" i="13"/>
  <c r="G58" i="13"/>
  <c r="G84" i="13"/>
  <c r="G72" i="13"/>
  <c r="L72" i="13"/>
  <c r="N72" i="13" s="1"/>
  <c r="G87" i="13"/>
  <c r="L87" i="13"/>
  <c r="N87" i="13" s="1"/>
  <c r="G79" i="13"/>
  <c r="G78" i="13"/>
  <c r="G107" i="13"/>
  <c r="L107" i="13"/>
  <c r="N107" i="13" s="1"/>
  <c r="G43" i="13"/>
  <c r="G90" i="13"/>
  <c r="G68" i="13"/>
  <c r="G133" i="13"/>
  <c r="G96" i="13"/>
  <c r="G137" i="13"/>
  <c r="G103" i="13"/>
  <c r="G121" i="13"/>
  <c r="G60" i="13"/>
  <c r="G113" i="13"/>
  <c r="G146" i="13"/>
  <c r="G106" i="13"/>
  <c r="G74" i="13"/>
  <c r="G114" i="13"/>
  <c r="G76" i="13"/>
  <c r="G92" i="13"/>
  <c r="G129" i="13"/>
  <c r="G130" i="13"/>
  <c r="G57" i="13"/>
  <c r="G40" i="13"/>
  <c r="G36" i="13"/>
  <c r="G52" i="13"/>
  <c r="G14" i="13"/>
  <c r="G39" i="13"/>
  <c r="G18" i="13"/>
  <c r="G55" i="13"/>
  <c r="G145" i="13"/>
  <c r="G45" i="13"/>
  <c r="G22" i="13"/>
  <c r="G11" i="13"/>
  <c r="G51" i="13"/>
  <c r="G63" i="13"/>
  <c r="G41" i="13"/>
  <c r="G53" i="13"/>
  <c r="G30" i="13"/>
  <c r="G19" i="13"/>
  <c r="G44" i="13"/>
  <c r="G85" i="13"/>
  <c r="G119" i="13"/>
  <c r="G46" i="13"/>
  <c r="G20" i="13"/>
  <c r="G34" i="13"/>
  <c r="G27" i="13"/>
  <c r="G16" i="13"/>
  <c r="G24" i="13"/>
  <c r="G109" i="13"/>
  <c r="G127" i="13"/>
  <c r="G50" i="13"/>
  <c r="G26" i="13"/>
  <c r="G95" i="13"/>
  <c r="G15" i="13"/>
  <c r="G38" i="13"/>
  <c r="G31" i="13"/>
  <c r="G135" i="13"/>
  <c r="G37" i="13"/>
  <c r="G49" i="13"/>
  <c r="G28" i="13"/>
  <c r="G61" i="13"/>
  <c r="G25" i="13"/>
  <c r="G42" i="13"/>
  <c r="G35" i="13"/>
  <c r="G143" i="13"/>
  <c r="C2" i="13"/>
  <c r="K8" i="13" s="1"/>
  <c r="B8" i="13"/>
  <c r="C8" i="13"/>
  <c r="D8" i="13"/>
  <c r="E8" i="13"/>
  <c r="I8" i="13"/>
  <c r="K107" i="13"/>
  <c r="K106" i="13"/>
  <c r="K105" i="13"/>
  <c r="K104" i="13"/>
  <c r="K103" i="13"/>
  <c r="K102" i="13"/>
  <c r="K101" i="13"/>
  <c r="K100" i="13"/>
  <c r="K99" i="13"/>
  <c r="K98" i="13"/>
  <c r="K97" i="13"/>
  <c r="K96" i="13"/>
  <c r="K95" i="13"/>
  <c r="K94" i="13"/>
  <c r="K93" i="13"/>
  <c r="K92" i="13"/>
  <c r="K91" i="13"/>
  <c r="K90" i="13"/>
  <c r="K89" i="13"/>
  <c r="K88" i="13"/>
  <c r="K87" i="13"/>
  <c r="K86" i="13"/>
  <c r="K85" i="13"/>
  <c r="K84" i="13"/>
  <c r="K83" i="13"/>
  <c r="K82" i="13"/>
  <c r="K81" i="13"/>
  <c r="K80" i="13"/>
  <c r="K79" i="13"/>
  <c r="K78" i="13"/>
  <c r="K77" i="13"/>
  <c r="K76" i="13"/>
  <c r="K75" i="13"/>
  <c r="K74" i="13"/>
  <c r="K73" i="13"/>
  <c r="K72" i="13"/>
  <c r="K71" i="13"/>
  <c r="K70" i="13"/>
  <c r="K69" i="13"/>
  <c r="K68" i="13"/>
  <c r="K67" i="13"/>
  <c r="K66" i="13"/>
  <c r="K65" i="13"/>
  <c r="K64" i="13"/>
  <c r="K63" i="13"/>
  <c r="K62" i="13"/>
  <c r="K61" i="13"/>
  <c r="K60" i="13"/>
  <c r="K59" i="13"/>
  <c r="K58" i="13"/>
  <c r="K57" i="13"/>
  <c r="K56" i="13"/>
  <c r="K55" i="13"/>
  <c r="K54" i="13"/>
  <c r="K53" i="13"/>
  <c r="K52" i="13"/>
  <c r="K51" i="13"/>
  <c r="K50" i="13"/>
  <c r="K49" i="13"/>
  <c r="K48" i="13"/>
  <c r="K47" i="13"/>
  <c r="K46" i="13"/>
  <c r="K45" i="13"/>
  <c r="K44" i="13"/>
  <c r="K43" i="13"/>
  <c r="K42" i="13"/>
  <c r="K41" i="13"/>
  <c r="K40" i="13"/>
  <c r="K39" i="13"/>
  <c r="K38" i="13"/>
  <c r="K37" i="13"/>
  <c r="K36" i="13"/>
  <c r="K35" i="13"/>
  <c r="K34" i="13"/>
  <c r="K33" i="13"/>
  <c r="K32" i="13"/>
  <c r="K31" i="13"/>
  <c r="K30" i="13"/>
  <c r="K29" i="13"/>
  <c r="K28" i="13"/>
  <c r="K27" i="13"/>
  <c r="K26" i="13"/>
  <c r="K25" i="13"/>
  <c r="K24" i="13"/>
  <c r="K23" i="13"/>
  <c r="K22" i="13"/>
  <c r="K21" i="13"/>
  <c r="K20" i="13"/>
  <c r="K19" i="13"/>
  <c r="K18" i="13"/>
  <c r="K17" i="13"/>
  <c r="K16" i="13"/>
  <c r="K15" i="13"/>
  <c r="K14" i="13"/>
  <c r="K13" i="13"/>
  <c r="K12" i="13"/>
  <c r="K11" i="13"/>
  <c r="K10" i="13"/>
  <c r="K9" i="13"/>
  <c r="E3" i="13"/>
  <c r="C3" i="13"/>
  <c r="N6" i="27"/>
  <c r="O6" i="27"/>
  <c r="H9" i="13"/>
  <c r="F9" i="13" s="1"/>
  <c r="L9" i="13" s="1"/>
  <c r="N9" i="13" s="1"/>
  <c r="N7" i="27"/>
  <c r="O7" i="27"/>
  <c r="H10" i="13"/>
  <c r="N8" i="27"/>
  <c r="O8" i="27"/>
  <c r="H11" i="13"/>
  <c r="J11" i="13" s="1"/>
  <c r="N9" i="27"/>
  <c r="O9" i="27"/>
  <c r="H12" i="13"/>
  <c r="J12" i="13" s="1"/>
  <c r="N10" i="27"/>
  <c r="O10" i="27"/>
  <c r="H13" i="13"/>
  <c r="F13" i="13" s="1"/>
  <c r="L13" i="13" s="1"/>
  <c r="N13" i="13" s="1"/>
  <c r="N11" i="27"/>
  <c r="O11" i="27"/>
  <c r="H14" i="13"/>
  <c r="J14" i="13" s="1"/>
  <c r="N12" i="27"/>
  <c r="O12" i="27"/>
  <c r="H15" i="13"/>
  <c r="J15" i="13" s="1"/>
  <c r="N13" i="27"/>
  <c r="O13" i="27"/>
  <c r="H16" i="13"/>
  <c r="J16" i="13" s="1"/>
  <c r="N14" i="27"/>
  <c r="O14" i="27"/>
  <c r="H17" i="13"/>
  <c r="N15" i="27"/>
  <c r="O15" i="27"/>
  <c r="H18" i="13"/>
  <c r="J18" i="13" s="1"/>
  <c r="N16" i="27"/>
  <c r="O16" i="27"/>
  <c r="H19" i="13"/>
  <c r="J19" i="13" s="1"/>
  <c r="N17" i="27"/>
  <c r="O17" i="27"/>
  <c r="H20" i="13"/>
  <c r="J20" i="13" s="1"/>
  <c r="N18" i="27"/>
  <c r="O18" i="27"/>
  <c r="H21" i="13"/>
  <c r="F21" i="13" s="1"/>
  <c r="L21" i="13" s="1"/>
  <c r="N21" i="13" s="1"/>
  <c r="N19" i="27"/>
  <c r="O19" i="27"/>
  <c r="H22" i="13"/>
  <c r="J22" i="13" s="1"/>
  <c r="N20" i="27"/>
  <c r="O20" i="27"/>
  <c r="H23" i="13"/>
  <c r="F23" i="13" s="1"/>
  <c r="L23" i="13" s="1"/>
  <c r="N23" i="13" s="1"/>
  <c r="H24" i="13"/>
  <c r="J24" i="13" s="1"/>
  <c r="H25" i="13"/>
  <c r="J25" i="13" s="1"/>
  <c r="H26" i="13"/>
  <c r="J26" i="13" s="1"/>
  <c r="H27" i="13"/>
  <c r="J27" i="13" s="1"/>
  <c r="H28" i="13"/>
  <c r="J28" i="13" s="1"/>
  <c r="H29" i="13"/>
  <c r="F29" i="13" s="1"/>
  <c r="L29" i="13" s="1"/>
  <c r="N29" i="13" s="1"/>
  <c r="H30" i="13"/>
  <c r="J30" i="13" s="1"/>
  <c r="H31" i="13"/>
  <c r="J31" i="13" s="1"/>
  <c r="H32" i="13"/>
  <c r="J32" i="13" s="1"/>
  <c r="H33" i="13"/>
  <c r="F33" i="13" s="1"/>
  <c r="L33" i="13" s="1"/>
  <c r="N33" i="13" s="1"/>
  <c r="H34" i="13"/>
  <c r="J34" i="13" s="1"/>
  <c r="H35" i="13"/>
  <c r="J35" i="13" s="1"/>
  <c r="H36" i="13"/>
  <c r="J36" i="13" s="1"/>
  <c r="H37" i="13"/>
  <c r="J37" i="13" s="1"/>
  <c r="H38" i="13"/>
  <c r="J38" i="13" s="1"/>
  <c r="H39" i="13"/>
  <c r="J39" i="13" s="1"/>
  <c r="H40" i="13"/>
  <c r="J40" i="13" s="1"/>
  <c r="H41" i="13"/>
  <c r="J41" i="13" s="1"/>
  <c r="H42" i="13"/>
  <c r="J42" i="13" s="1"/>
  <c r="H43" i="13"/>
  <c r="J43" i="13" s="1"/>
  <c r="H44" i="13"/>
  <c r="J44" i="13" s="1"/>
  <c r="H45" i="13"/>
  <c r="J45" i="13" s="1"/>
  <c r="H46" i="13"/>
  <c r="J46" i="13" s="1"/>
  <c r="H47" i="13"/>
  <c r="F47" i="13" s="1"/>
  <c r="L47" i="13" s="1"/>
  <c r="N47" i="13" s="1"/>
  <c r="H48" i="13"/>
  <c r="J48" i="13" s="1"/>
  <c r="H49" i="13"/>
  <c r="J49" i="13" s="1"/>
  <c r="H50" i="13"/>
  <c r="J50" i="13" s="1"/>
  <c r="H51" i="13"/>
  <c r="J51" i="13" s="1"/>
  <c r="H52" i="13"/>
  <c r="J52" i="13" s="1"/>
  <c r="H53" i="13"/>
  <c r="J53" i="13" s="1"/>
  <c r="H54" i="13"/>
  <c r="J54" i="13" s="1"/>
  <c r="H55" i="13"/>
  <c r="J55" i="13" s="1"/>
  <c r="H56" i="13"/>
  <c r="J56" i="13" s="1"/>
  <c r="H57" i="13"/>
  <c r="J57" i="13" s="1"/>
  <c r="H58" i="13"/>
  <c r="J58" i="13" s="1"/>
  <c r="H59" i="13"/>
  <c r="J59" i="13" s="1"/>
  <c r="H60" i="13"/>
  <c r="J60" i="13" s="1"/>
  <c r="H61" i="13"/>
  <c r="J61" i="13" s="1"/>
  <c r="H62" i="13"/>
  <c r="J62" i="13" s="1"/>
  <c r="H63" i="13"/>
  <c r="J63" i="13" s="1"/>
  <c r="H64" i="13"/>
  <c r="J64" i="13" s="1"/>
  <c r="H65" i="13"/>
  <c r="J65" i="13" s="1"/>
  <c r="H66" i="13"/>
  <c r="J66" i="13" s="1"/>
  <c r="H67" i="13"/>
  <c r="J67" i="13" s="1"/>
  <c r="H68" i="13"/>
  <c r="J68" i="13" s="1"/>
  <c r="H69" i="13"/>
  <c r="J69" i="13" s="1"/>
  <c r="H70" i="13"/>
  <c r="J70" i="13" s="1"/>
  <c r="H71" i="13"/>
  <c r="J71" i="13" s="1"/>
  <c r="H72" i="13"/>
  <c r="J72" i="13" s="1"/>
  <c r="H73" i="13"/>
  <c r="J73" i="13" s="1"/>
  <c r="H74" i="13"/>
  <c r="J74" i="13" s="1"/>
  <c r="H75" i="13"/>
  <c r="J75" i="13" s="1"/>
  <c r="H76" i="13"/>
  <c r="J76" i="13" s="1"/>
  <c r="H77" i="13"/>
  <c r="J77" i="13" s="1"/>
  <c r="H78" i="13"/>
  <c r="J78" i="13" s="1"/>
  <c r="H79" i="13"/>
  <c r="J79" i="13" s="1"/>
  <c r="H80" i="13"/>
  <c r="J80" i="13" s="1"/>
  <c r="H81" i="13"/>
  <c r="J81" i="13" s="1"/>
  <c r="H82" i="13"/>
  <c r="J82" i="13" s="1"/>
  <c r="H83" i="13"/>
  <c r="J83" i="13" s="1"/>
  <c r="N81" i="27"/>
  <c r="O81" i="27"/>
  <c r="H84" i="13"/>
  <c r="J84" i="13" s="1"/>
  <c r="N82" i="27"/>
  <c r="O82" i="27"/>
  <c r="H85" i="13"/>
  <c r="J85" i="13" s="1"/>
  <c r="N83" i="27"/>
  <c r="O83" i="27"/>
  <c r="H86" i="13"/>
  <c r="J86" i="13" s="1"/>
  <c r="N84" i="27"/>
  <c r="O84" i="27"/>
  <c r="H87" i="13"/>
  <c r="J87" i="13" s="1"/>
  <c r="N85" i="27"/>
  <c r="O85" i="27"/>
  <c r="H88" i="13"/>
  <c r="J88" i="13" s="1"/>
  <c r="N86" i="27"/>
  <c r="O86" i="27"/>
  <c r="H89" i="13"/>
  <c r="J89" i="13" s="1"/>
  <c r="N87" i="27"/>
  <c r="O87" i="27"/>
  <c r="H90" i="13"/>
  <c r="J90" i="13" s="1"/>
  <c r="N88" i="27"/>
  <c r="O88" i="27"/>
  <c r="H91" i="13"/>
  <c r="J91" i="13" s="1"/>
  <c r="N89" i="27"/>
  <c r="O89" i="27"/>
  <c r="H92" i="13"/>
  <c r="J92" i="13" s="1"/>
  <c r="N90" i="27"/>
  <c r="O90" i="27"/>
  <c r="H93" i="13"/>
  <c r="J93" i="13" s="1"/>
  <c r="N91" i="27"/>
  <c r="O91" i="27"/>
  <c r="H94" i="13"/>
  <c r="J94" i="13" s="1"/>
  <c r="N92" i="27"/>
  <c r="O92" i="27"/>
  <c r="H95" i="13"/>
  <c r="J95" i="13" s="1"/>
  <c r="N93" i="27"/>
  <c r="O93" i="27"/>
  <c r="H96" i="13"/>
  <c r="J96" i="13" s="1"/>
  <c r="N94" i="27"/>
  <c r="O94" i="27"/>
  <c r="H97" i="13"/>
  <c r="J97" i="13" s="1"/>
  <c r="N95" i="27"/>
  <c r="O95" i="27"/>
  <c r="H98" i="13"/>
  <c r="J98" i="13" s="1"/>
  <c r="N96" i="27"/>
  <c r="O96" i="27"/>
  <c r="H99" i="13"/>
  <c r="J99" i="13" s="1"/>
  <c r="N97" i="27"/>
  <c r="H100" i="13"/>
  <c r="J100" i="13" s="1"/>
  <c r="N98" i="27"/>
  <c r="H101" i="13"/>
  <c r="J101" i="13" s="1"/>
  <c r="N99" i="27"/>
  <c r="H102" i="13"/>
  <c r="J102" i="13" s="1"/>
  <c r="N100" i="27"/>
  <c r="H103" i="13"/>
  <c r="J103" i="13" s="1"/>
  <c r="N101" i="27"/>
  <c r="H104" i="13"/>
  <c r="J104" i="13" s="1"/>
  <c r="N102" i="27"/>
  <c r="H105" i="13"/>
  <c r="J105" i="13" s="1"/>
  <c r="N103" i="27"/>
  <c r="H106" i="13"/>
  <c r="J106" i="13" s="1"/>
  <c r="N104" i="27"/>
  <c r="H107" i="13"/>
  <c r="J107" i="13" s="1"/>
  <c r="N105" i="27"/>
  <c r="E106" i="27"/>
  <c r="F106" i="27"/>
  <c r="E15" i="25"/>
  <c r="I18" i="21" s="1"/>
  <c r="K14" i="25"/>
  <c r="J14" i="25"/>
  <c r="K13" i="25"/>
  <c r="J13" i="25"/>
  <c r="K12" i="25"/>
  <c r="J12" i="25"/>
  <c r="K11" i="25"/>
  <c r="J11" i="25"/>
  <c r="K10" i="25"/>
  <c r="J10" i="25"/>
  <c r="K9" i="25"/>
  <c r="J9" i="25"/>
  <c r="K8" i="25"/>
  <c r="J8" i="25"/>
  <c r="K7" i="25"/>
  <c r="J7" i="25"/>
  <c r="K6" i="25"/>
  <c r="J6" i="25"/>
  <c r="K5" i="25"/>
  <c r="J5" i="25"/>
  <c r="F46" i="24"/>
  <c r="E46" i="24"/>
  <c r="S45" i="24"/>
  <c r="R45" i="24"/>
  <c r="Q45" i="24"/>
  <c r="P45" i="24"/>
  <c r="G45" i="24"/>
  <c r="H147" i="13" s="1"/>
  <c r="J147" i="13" s="1"/>
  <c r="S44" i="24"/>
  <c r="R44" i="24"/>
  <c r="Q44" i="24"/>
  <c r="G44" i="24"/>
  <c r="H146" i="13" s="1"/>
  <c r="J146" i="13" s="1"/>
  <c r="S43" i="24"/>
  <c r="R43" i="24"/>
  <c r="Q43" i="24"/>
  <c r="G43" i="24"/>
  <c r="H145" i="13" s="1"/>
  <c r="J145" i="13" s="1"/>
  <c r="S42" i="24"/>
  <c r="R42" i="24"/>
  <c r="Q42" i="24"/>
  <c r="G42" i="24"/>
  <c r="H144" i="13" s="1"/>
  <c r="J144" i="13" s="1"/>
  <c r="S41" i="24"/>
  <c r="R41" i="24"/>
  <c r="Q41" i="24"/>
  <c r="G41" i="24"/>
  <c r="H143" i="13" s="1"/>
  <c r="J143" i="13" s="1"/>
  <c r="S40" i="24"/>
  <c r="R40" i="24"/>
  <c r="Q40" i="24"/>
  <c r="G40" i="24"/>
  <c r="H142" i="13" s="1"/>
  <c r="J142" i="13" s="1"/>
  <c r="S39" i="24"/>
  <c r="R39" i="24"/>
  <c r="Q39" i="24"/>
  <c r="G39" i="24"/>
  <c r="H141" i="13" s="1"/>
  <c r="J141" i="13" s="1"/>
  <c r="S38" i="24"/>
  <c r="R38" i="24"/>
  <c r="Q38" i="24"/>
  <c r="G38" i="24"/>
  <c r="H140" i="13" s="1"/>
  <c r="J140" i="13" s="1"/>
  <c r="S37" i="24"/>
  <c r="R37" i="24"/>
  <c r="Q37" i="24"/>
  <c r="G37" i="24"/>
  <c r="H139" i="13" s="1"/>
  <c r="J139" i="13" s="1"/>
  <c r="S36" i="24"/>
  <c r="R36" i="24"/>
  <c r="Q36" i="24"/>
  <c r="G36" i="24"/>
  <c r="H138" i="13" s="1"/>
  <c r="J138" i="13" s="1"/>
  <c r="S35" i="24"/>
  <c r="R35" i="24"/>
  <c r="Q35" i="24"/>
  <c r="G35" i="24"/>
  <c r="H137" i="13" s="1"/>
  <c r="J137" i="13" s="1"/>
  <c r="S34" i="24"/>
  <c r="R34" i="24"/>
  <c r="Q34" i="24"/>
  <c r="G34" i="24"/>
  <c r="H136" i="13" s="1"/>
  <c r="J136" i="13" s="1"/>
  <c r="S33" i="24"/>
  <c r="R33" i="24"/>
  <c r="Q33" i="24"/>
  <c r="G33" i="24"/>
  <c r="H135" i="13" s="1"/>
  <c r="J135" i="13" s="1"/>
  <c r="S32" i="24"/>
  <c r="R32" i="24"/>
  <c r="Q32" i="24"/>
  <c r="G32" i="24"/>
  <c r="H134" i="13" s="1"/>
  <c r="J134" i="13" s="1"/>
  <c r="S31" i="24"/>
  <c r="R31" i="24"/>
  <c r="Q31" i="24"/>
  <c r="G31" i="24"/>
  <c r="H133" i="13" s="1"/>
  <c r="J133" i="13" s="1"/>
  <c r="S30" i="24"/>
  <c r="R30" i="24"/>
  <c r="Q30" i="24"/>
  <c r="G30" i="24"/>
  <c r="H132" i="13" s="1"/>
  <c r="J132" i="13" s="1"/>
  <c r="S29" i="24"/>
  <c r="R29" i="24"/>
  <c r="Q29" i="24"/>
  <c r="G29" i="24"/>
  <c r="H131" i="13" s="1"/>
  <c r="J131" i="13" s="1"/>
  <c r="S28" i="24"/>
  <c r="R28" i="24"/>
  <c r="Q28" i="24"/>
  <c r="G28" i="24"/>
  <c r="H130" i="13" s="1"/>
  <c r="J130" i="13" s="1"/>
  <c r="S27" i="24"/>
  <c r="R27" i="24"/>
  <c r="Q27" i="24"/>
  <c r="G27" i="24"/>
  <c r="H129" i="13" s="1"/>
  <c r="J129" i="13" s="1"/>
  <c r="S26" i="24"/>
  <c r="R26" i="24"/>
  <c r="Q26" i="24"/>
  <c r="G26" i="24"/>
  <c r="H128" i="13" s="1"/>
  <c r="J128" i="13" s="1"/>
  <c r="S25" i="24"/>
  <c r="R25" i="24"/>
  <c r="Q25" i="24"/>
  <c r="G25" i="24"/>
  <c r="H127" i="13" s="1"/>
  <c r="J127" i="13" s="1"/>
  <c r="S24" i="24"/>
  <c r="R24" i="24"/>
  <c r="Q24" i="24"/>
  <c r="G24" i="24"/>
  <c r="H126" i="13" s="1"/>
  <c r="J126" i="13" s="1"/>
  <c r="S23" i="24"/>
  <c r="R23" i="24"/>
  <c r="Q23" i="24"/>
  <c r="G23" i="24"/>
  <c r="H125" i="13" s="1"/>
  <c r="J125" i="13" s="1"/>
  <c r="S22" i="24"/>
  <c r="R22" i="24"/>
  <c r="Q22" i="24"/>
  <c r="G22" i="24"/>
  <c r="H124" i="13" s="1"/>
  <c r="J124" i="13" s="1"/>
  <c r="S21" i="24"/>
  <c r="R21" i="24"/>
  <c r="Q21" i="24"/>
  <c r="G21" i="24"/>
  <c r="H123" i="13" s="1"/>
  <c r="J123" i="13" s="1"/>
  <c r="S20" i="24"/>
  <c r="R20" i="24"/>
  <c r="Q20" i="24"/>
  <c r="G20" i="24"/>
  <c r="H122" i="13" s="1"/>
  <c r="J122" i="13" s="1"/>
  <c r="S19" i="24"/>
  <c r="R19" i="24"/>
  <c r="Q19" i="24"/>
  <c r="P19" i="24"/>
  <c r="G19" i="24"/>
  <c r="H121" i="13" s="1"/>
  <c r="J121" i="13" s="1"/>
  <c r="S18" i="24"/>
  <c r="R18" i="24"/>
  <c r="Q18" i="24"/>
  <c r="P18" i="24"/>
  <c r="G18" i="24"/>
  <c r="H120" i="13" s="1"/>
  <c r="J120" i="13" s="1"/>
  <c r="S17" i="24"/>
  <c r="R17" i="24"/>
  <c r="Q17" i="24"/>
  <c r="P17" i="24"/>
  <c r="G17" i="24"/>
  <c r="H119" i="13" s="1"/>
  <c r="J119" i="13" s="1"/>
  <c r="S16" i="24"/>
  <c r="R16" i="24"/>
  <c r="Q16" i="24"/>
  <c r="P16" i="24"/>
  <c r="G16" i="24"/>
  <c r="H118" i="13" s="1"/>
  <c r="J118" i="13" s="1"/>
  <c r="S15" i="24"/>
  <c r="R15" i="24"/>
  <c r="Q15" i="24"/>
  <c r="P15" i="24"/>
  <c r="G15" i="24"/>
  <c r="H117" i="13" s="1"/>
  <c r="J117" i="13" s="1"/>
  <c r="S14" i="24"/>
  <c r="R14" i="24"/>
  <c r="Q14" i="24"/>
  <c r="P14" i="24"/>
  <c r="G14" i="24"/>
  <c r="H116" i="13" s="1"/>
  <c r="J116" i="13" s="1"/>
  <c r="S13" i="24"/>
  <c r="R13" i="24"/>
  <c r="Q13" i="24"/>
  <c r="P13" i="24"/>
  <c r="G13" i="24"/>
  <c r="H115" i="13" s="1"/>
  <c r="J115" i="13" s="1"/>
  <c r="S12" i="24"/>
  <c r="R12" i="24"/>
  <c r="Q12" i="24"/>
  <c r="P12" i="24"/>
  <c r="G12" i="24"/>
  <c r="H114" i="13" s="1"/>
  <c r="J114" i="13" s="1"/>
  <c r="S11" i="24"/>
  <c r="R11" i="24"/>
  <c r="Q11" i="24"/>
  <c r="P11" i="24"/>
  <c r="S10" i="24"/>
  <c r="R10" i="24"/>
  <c r="Q10" i="24"/>
  <c r="P10" i="24"/>
  <c r="S9" i="24"/>
  <c r="R9" i="24"/>
  <c r="Q9" i="24"/>
  <c r="P9" i="24"/>
  <c r="S8" i="24"/>
  <c r="R8" i="24"/>
  <c r="Q8" i="24"/>
  <c r="P8" i="24"/>
  <c r="S7" i="24"/>
  <c r="R7" i="24"/>
  <c r="Q7" i="24"/>
  <c r="P7" i="24"/>
  <c r="R6" i="24"/>
  <c r="Q6" i="24"/>
  <c r="P6" i="24"/>
  <c r="H108" i="13"/>
  <c r="B19" i="22"/>
  <c r="E31" i="21" s="1"/>
  <c r="E28" i="21"/>
  <c r="E27" i="21"/>
  <c r="E26" i="21"/>
  <c r="E25" i="21"/>
  <c r="E24" i="21"/>
  <c r="E23" i="21"/>
  <c r="E22" i="21"/>
  <c r="E21" i="21"/>
  <c r="E20" i="21"/>
  <c r="E19" i="21"/>
  <c r="E18" i="21"/>
  <c r="I17" i="21"/>
  <c r="E17" i="21"/>
  <c r="J108" i="13" l="1"/>
  <c r="U291" i="20" s="1"/>
  <c r="F108" i="13"/>
  <c r="L108" i="13" s="1"/>
  <c r="N108" i="13" s="1"/>
  <c r="J10" i="13"/>
  <c r="U193" i="20" s="1"/>
  <c r="F10" i="13"/>
  <c r="L10" i="13" s="1"/>
  <c r="N10" i="13" s="1"/>
  <c r="J17" i="13"/>
  <c r="U200" i="20" s="1"/>
  <c r="F17" i="13"/>
  <c r="L17" i="13" s="1"/>
  <c r="N17" i="13" s="1"/>
  <c r="F8" i="13"/>
  <c r="L8" i="13" s="1"/>
  <c r="J13" i="13"/>
  <c r="U196" i="20" s="1"/>
  <c r="G13" i="13"/>
  <c r="J29" i="13"/>
  <c r="U212" i="20" s="1"/>
  <c r="G29" i="13"/>
  <c r="J21" i="13"/>
  <c r="U204" i="20" s="1"/>
  <c r="G21" i="13"/>
  <c r="J47" i="13"/>
  <c r="U230" i="20" s="1"/>
  <c r="G47" i="13"/>
  <c r="J23" i="13"/>
  <c r="U206" i="20" s="1"/>
  <c r="G23" i="13"/>
  <c r="J33" i="13"/>
  <c r="U216" i="20" s="1"/>
  <c r="G33" i="13"/>
  <c r="Q46" i="24"/>
  <c r="J9" i="13"/>
  <c r="U192" i="20" s="1"/>
  <c r="G9" i="13"/>
  <c r="G46" i="24"/>
  <c r="S6" i="24"/>
  <c r="S46" i="24" s="1"/>
  <c r="E29" i="21"/>
  <c r="N60" i="20"/>
  <c r="N200" i="20"/>
  <c r="N76" i="20"/>
  <c r="N216" i="20"/>
  <c r="N84" i="20"/>
  <c r="N224" i="20"/>
  <c r="N92" i="20"/>
  <c r="N232" i="20"/>
  <c r="N96" i="20"/>
  <c r="N236" i="20"/>
  <c r="N100" i="20"/>
  <c r="N240" i="20"/>
  <c r="N104" i="20"/>
  <c r="N244" i="20"/>
  <c r="N108" i="20"/>
  <c r="N248" i="20"/>
  <c r="N112" i="20"/>
  <c r="N252" i="20"/>
  <c r="N116" i="20"/>
  <c r="N256" i="20"/>
  <c r="N120" i="20"/>
  <c r="N260" i="20"/>
  <c r="N124" i="20"/>
  <c r="N264" i="20"/>
  <c r="N128" i="20"/>
  <c r="N268" i="20"/>
  <c r="N132" i="20"/>
  <c r="N272" i="20"/>
  <c r="N136" i="20"/>
  <c r="N276" i="20"/>
  <c r="N140" i="20"/>
  <c r="N280" i="20"/>
  <c r="N144" i="20"/>
  <c r="N284" i="20"/>
  <c r="N148" i="20"/>
  <c r="N288" i="20"/>
  <c r="N52" i="20"/>
  <c r="N192" i="20"/>
  <c r="N68" i="20"/>
  <c r="N208" i="20"/>
  <c r="N80" i="20"/>
  <c r="N220" i="20"/>
  <c r="N53" i="20"/>
  <c r="N193" i="20"/>
  <c r="N57" i="20"/>
  <c r="N197" i="20"/>
  <c r="N61" i="20"/>
  <c r="N201" i="20"/>
  <c r="N65" i="20"/>
  <c r="N205" i="20"/>
  <c r="N69" i="20"/>
  <c r="N209" i="20"/>
  <c r="N73" i="20"/>
  <c r="N213" i="20"/>
  <c r="N77" i="20"/>
  <c r="N217" i="20"/>
  <c r="N81" i="20"/>
  <c r="N221" i="20"/>
  <c r="N85" i="20"/>
  <c r="N225" i="20"/>
  <c r="N89" i="20"/>
  <c r="N229" i="20"/>
  <c r="N93" i="20"/>
  <c r="N233" i="20"/>
  <c r="N97" i="20"/>
  <c r="N237" i="20"/>
  <c r="N101" i="20"/>
  <c r="N241" i="20"/>
  <c r="N105" i="20"/>
  <c r="N245" i="20"/>
  <c r="N109" i="20"/>
  <c r="N249" i="20"/>
  <c r="N113" i="20"/>
  <c r="N253" i="20"/>
  <c r="N117" i="20"/>
  <c r="N257" i="20"/>
  <c r="N121" i="20"/>
  <c r="N261" i="20"/>
  <c r="N125" i="20"/>
  <c r="N265" i="20"/>
  <c r="N129" i="20"/>
  <c r="N269" i="20"/>
  <c r="N133" i="20"/>
  <c r="N273" i="20"/>
  <c r="N137" i="20"/>
  <c r="N277" i="20"/>
  <c r="N141" i="20"/>
  <c r="N281" i="20"/>
  <c r="N145" i="20"/>
  <c r="N285" i="20"/>
  <c r="N149" i="20"/>
  <c r="N289" i="20"/>
  <c r="N56" i="20"/>
  <c r="N196" i="20"/>
  <c r="N72" i="20"/>
  <c r="N212" i="20"/>
  <c r="N88" i="20"/>
  <c r="N228" i="20"/>
  <c r="N194" i="20"/>
  <c r="N54" i="20"/>
  <c r="N198" i="20"/>
  <c r="N58" i="20"/>
  <c r="N202" i="20"/>
  <c r="N62" i="20"/>
  <c r="N206" i="20"/>
  <c r="N66" i="20"/>
  <c r="N210" i="20"/>
  <c r="N70" i="20"/>
  <c r="N214" i="20"/>
  <c r="N74" i="20"/>
  <c r="N218" i="20"/>
  <c r="N78" i="20"/>
  <c r="N222" i="20"/>
  <c r="N82" i="20"/>
  <c r="N226" i="20"/>
  <c r="N86" i="20"/>
  <c r="N230" i="20"/>
  <c r="N90" i="20"/>
  <c r="N234" i="20"/>
  <c r="N94" i="20"/>
  <c r="N238" i="20"/>
  <c r="N98" i="20"/>
  <c r="N242" i="20"/>
  <c r="N102" i="20"/>
  <c r="N246" i="20"/>
  <c r="N106" i="20"/>
  <c r="N250" i="20"/>
  <c r="N110" i="20"/>
  <c r="N254" i="20"/>
  <c r="N114" i="20"/>
  <c r="N258" i="20"/>
  <c r="N118" i="20"/>
  <c r="N262" i="20"/>
  <c r="N122" i="20"/>
  <c r="N266" i="20"/>
  <c r="N126" i="20"/>
  <c r="N270" i="20"/>
  <c r="N130" i="20"/>
  <c r="N274" i="20"/>
  <c r="N134" i="20"/>
  <c r="N278" i="20"/>
  <c r="N138" i="20"/>
  <c r="N282" i="20"/>
  <c r="N142" i="20"/>
  <c r="N286" i="20"/>
  <c r="N146" i="20"/>
  <c r="N290" i="20"/>
  <c r="N150" i="20"/>
  <c r="N64" i="20"/>
  <c r="N204" i="20"/>
  <c r="N195" i="20"/>
  <c r="N55" i="20"/>
  <c r="N59" i="20"/>
  <c r="N199" i="20"/>
  <c r="N203" i="20"/>
  <c r="N63" i="20"/>
  <c r="N67" i="20"/>
  <c r="N207" i="20"/>
  <c r="N211" i="20"/>
  <c r="N71" i="20"/>
  <c r="N75" i="20"/>
  <c r="N215" i="20"/>
  <c r="N219" i="20"/>
  <c r="N79" i="20"/>
  <c r="N83" i="20"/>
  <c r="N223" i="20"/>
  <c r="N87" i="20"/>
  <c r="N227" i="20"/>
  <c r="N231" i="20"/>
  <c r="N91" i="20"/>
  <c r="N95" i="20"/>
  <c r="N235" i="20"/>
  <c r="N239" i="20"/>
  <c r="N99" i="20"/>
  <c r="N103" i="20"/>
  <c r="N243" i="20"/>
  <c r="N247" i="20"/>
  <c r="N107" i="20"/>
  <c r="N111" i="20"/>
  <c r="N251" i="20"/>
  <c r="N255" i="20"/>
  <c r="N115" i="20"/>
  <c r="N119" i="20"/>
  <c r="N259" i="20"/>
  <c r="N263" i="20"/>
  <c r="N123" i="20"/>
  <c r="N127" i="20"/>
  <c r="N267" i="20"/>
  <c r="N271" i="20"/>
  <c r="N131" i="20"/>
  <c r="N135" i="20"/>
  <c r="N275" i="20"/>
  <c r="N279" i="20"/>
  <c r="N139" i="20"/>
  <c r="N283" i="20"/>
  <c r="N143" i="20"/>
  <c r="N147" i="20"/>
  <c r="N287" i="20"/>
  <c r="N191" i="20"/>
  <c r="N51" i="20"/>
  <c r="K147" i="13"/>
  <c r="J15" i="25"/>
  <c r="K15" i="25"/>
  <c r="I21" i="21" s="1"/>
  <c r="G106" i="27"/>
  <c r="J8" i="13"/>
  <c r="U191" i="20" s="1"/>
  <c r="K112" i="13"/>
  <c r="K120" i="13"/>
  <c r="K128" i="13"/>
  <c r="K140" i="13"/>
  <c r="K109" i="13"/>
  <c r="K113" i="13"/>
  <c r="K117" i="13"/>
  <c r="K121" i="13"/>
  <c r="K125" i="13"/>
  <c r="K129" i="13"/>
  <c r="K133" i="13"/>
  <c r="K137" i="13"/>
  <c r="K141" i="13"/>
  <c r="K145" i="13"/>
  <c r="K108" i="13"/>
  <c r="K124" i="13"/>
  <c r="K144" i="13"/>
  <c r="K110" i="13"/>
  <c r="K114" i="13"/>
  <c r="K118" i="13"/>
  <c r="K122" i="13"/>
  <c r="K126" i="13"/>
  <c r="K130" i="13"/>
  <c r="K134" i="13"/>
  <c r="K138" i="13"/>
  <c r="K142" i="13"/>
  <c r="K146" i="13"/>
  <c r="K116" i="13"/>
  <c r="K132" i="13"/>
  <c r="K136" i="13"/>
  <c r="K111" i="13"/>
  <c r="K115" i="13"/>
  <c r="K119" i="13"/>
  <c r="K123" i="13"/>
  <c r="K127" i="13"/>
  <c r="K131" i="13"/>
  <c r="K135" i="13"/>
  <c r="K139" i="13"/>
  <c r="K143" i="13"/>
  <c r="R46" i="24"/>
  <c r="J189" i="20"/>
  <c r="J188" i="20"/>
  <c r="J184" i="20"/>
  <c r="J181" i="20"/>
  <c r="J180" i="20"/>
  <c r="J177" i="20"/>
  <c r="J176" i="20"/>
  <c r="J173" i="20"/>
  <c r="J172" i="20"/>
  <c r="J169" i="20"/>
  <c r="J168" i="20"/>
  <c r="J165" i="20"/>
  <c r="J164" i="20"/>
  <c r="J162" i="20"/>
  <c r="J161" i="20"/>
  <c r="J160" i="20"/>
  <c r="K189" i="20"/>
  <c r="K188" i="20"/>
  <c r="K185" i="20"/>
  <c r="K184" i="20"/>
  <c r="K181" i="20"/>
  <c r="K180" i="20"/>
  <c r="K178" i="20"/>
  <c r="K177" i="20"/>
  <c r="K176" i="20"/>
  <c r="K175" i="20"/>
  <c r="K173" i="20"/>
  <c r="K172" i="20"/>
  <c r="K169" i="20"/>
  <c r="K168" i="20"/>
  <c r="K166" i="20"/>
  <c r="K165" i="20"/>
  <c r="K161" i="20"/>
  <c r="K160" i="20"/>
  <c r="K159" i="20"/>
  <c r="K158" i="20"/>
  <c r="E189" i="20"/>
  <c r="E188" i="20"/>
  <c r="E186" i="20"/>
  <c r="E185" i="20"/>
  <c r="E184" i="20"/>
  <c r="E182" i="20"/>
  <c r="E181" i="20"/>
  <c r="E180" i="20"/>
  <c r="E177" i="20"/>
  <c r="E176" i="20"/>
  <c r="E174" i="20"/>
  <c r="E173" i="20"/>
  <c r="E172" i="20"/>
  <c r="E171" i="20"/>
  <c r="E169" i="20"/>
  <c r="E168" i="20"/>
  <c r="E167" i="20"/>
  <c r="E166" i="20"/>
  <c r="E165" i="20"/>
  <c r="E164" i="20"/>
  <c r="E163" i="20"/>
  <c r="E162" i="20"/>
  <c r="E161" i="20"/>
  <c r="E160" i="20"/>
  <c r="E159" i="20"/>
  <c r="E158" i="20"/>
  <c r="D189" i="20"/>
  <c r="D188" i="20"/>
  <c r="A188" i="20" s="1"/>
  <c r="D185" i="20"/>
  <c r="D184" i="20"/>
  <c r="A184" i="20" s="1"/>
  <c r="D181" i="20"/>
  <c r="D179" i="20"/>
  <c r="A179" i="20" s="1"/>
  <c r="D177" i="20"/>
  <c r="D175" i="20"/>
  <c r="A175" i="20" s="1"/>
  <c r="D173" i="20"/>
  <c r="D172" i="20"/>
  <c r="D170" i="20"/>
  <c r="D169" i="20"/>
  <c r="D167" i="20"/>
  <c r="A167" i="20" s="1"/>
  <c r="D166" i="20"/>
  <c r="D165" i="20"/>
  <c r="D164" i="20"/>
  <c r="A164" i="20" s="1"/>
  <c r="D163" i="20"/>
  <c r="A163" i="20" s="1"/>
  <c r="D162" i="20"/>
  <c r="D161" i="20"/>
  <c r="D159" i="20"/>
  <c r="A159" i="20" s="1"/>
  <c r="D158" i="20"/>
  <c r="J148" i="20"/>
  <c r="J146" i="20"/>
  <c r="J145" i="20"/>
  <c r="J144" i="20"/>
  <c r="J143" i="20"/>
  <c r="J141" i="20"/>
  <c r="J140" i="20"/>
  <c r="J137" i="20"/>
  <c r="J136" i="20"/>
  <c r="J133" i="20"/>
  <c r="J132" i="20"/>
  <c r="J129" i="20"/>
  <c r="J128" i="20"/>
  <c r="J125" i="20"/>
  <c r="J124" i="20"/>
  <c r="J123" i="20"/>
  <c r="J121" i="20"/>
  <c r="J120" i="20"/>
  <c r="J118" i="20"/>
  <c r="J117" i="20"/>
  <c r="J116" i="20"/>
  <c r="J113" i="20"/>
  <c r="J112" i="20"/>
  <c r="J111" i="20"/>
  <c r="J108" i="20"/>
  <c r="J105" i="20"/>
  <c r="J104" i="20"/>
  <c r="J103" i="20"/>
  <c r="J101" i="20"/>
  <c r="J100" i="20"/>
  <c r="J99" i="20"/>
  <c r="J97" i="20"/>
  <c r="J96" i="20"/>
  <c r="J94" i="20"/>
  <c r="J93" i="20"/>
  <c r="J92" i="20"/>
  <c r="J90" i="20"/>
  <c r="J89" i="20"/>
  <c r="J88" i="20"/>
  <c r="J85" i="20"/>
  <c r="J84" i="20"/>
  <c r="J83" i="20"/>
  <c r="J81" i="20"/>
  <c r="J80" i="20"/>
  <c r="E149" i="20"/>
  <c r="E148" i="20"/>
  <c r="E147" i="20"/>
  <c r="E146" i="20"/>
  <c r="E145" i="20"/>
  <c r="E144" i="20"/>
  <c r="E143" i="20"/>
  <c r="E142" i="20"/>
  <c r="E141" i="20"/>
  <c r="E140" i="20"/>
  <c r="E138" i="20"/>
  <c r="E137" i="20"/>
  <c r="E136" i="20"/>
  <c r="E135" i="20"/>
  <c r="E134" i="20"/>
  <c r="E133" i="20"/>
  <c r="E132" i="20"/>
  <c r="E131" i="20"/>
  <c r="E129" i="20"/>
  <c r="E128" i="20"/>
  <c r="E127" i="20"/>
  <c r="E126" i="20"/>
  <c r="E125" i="20"/>
  <c r="E124" i="20"/>
  <c r="E123" i="20"/>
  <c r="E122" i="20"/>
  <c r="E121" i="20"/>
  <c r="E120" i="20"/>
  <c r="E119" i="20"/>
  <c r="E118" i="20"/>
  <c r="E117" i="20"/>
  <c r="E116" i="20"/>
  <c r="E114" i="20"/>
  <c r="E113" i="20"/>
  <c r="E112" i="20"/>
  <c r="E111" i="20"/>
  <c r="E110" i="20"/>
  <c r="E109" i="20"/>
  <c r="E108" i="20"/>
  <c r="E107" i="20"/>
  <c r="E106" i="20"/>
  <c r="E103" i="20"/>
  <c r="E101" i="20"/>
  <c r="E100" i="20"/>
  <c r="E99" i="20"/>
  <c r="E98" i="20"/>
  <c r="E97" i="20"/>
  <c r="E96" i="20"/>
  <c r="E94" i="20"/>
  <c r="E93" i="20"/>
  <c r="E92" i="20"/>
  <c r="E91" i="20"/>
  <c r="E89" i="20"/>
  <c r="E88" i="20"/>
  <c r="E86" i="20"/>
  <c r="E85" i="20"/>
  <c r="E84" i="20"/>
  <c r="E83" i="20"/>
  <c r="E82" i="20"/>
  <c r="E81" i="20"/>
  <c r="E80" i="20"/>
  <c r="E78" i="20"/>
  <c r="D149" i="20"/>
  <c r="D148" i="20"/>
  <c r="A148" i="20" s="1"/>
  <c r="D147" i="20"/>
  <c r="D146" i="20"/>
  <c r="A146" i="20" s="1"/>
  <c r="D144" i="20"/>
  <c r="A144" i="20" s="1"/>
  <c r="D142" i="20"/>
  <c r="A142" i="20" s="1"/>
  <c r="D141" i="20"/>
  <c r="D140" i="20"/>
  <c r="A140" i="20" s="1"/>
  <c r="D138" i="20"/>
  <c r="A138" i="20" s="1"/>
  <c r="D137" i="20"/>
  <c r="D136" i="20"/>
  <c r="A136" i="20" s="1"/>
  <c r="D135" i="20"/>
  <c r="D134" i="20"/>
  <c r="A134" i="20" s="1"/>
  <c r="D133" i="20"/>
  <c r="D132" i="20"/>
  <c r="A132" i="20" s="1"/>
  <c r="D131" i="20"/>
  <c r="D130" i="20"/>
  <c r="A130" i="20" s="1"/>
  <c r="D129" i="20"/>
  <c r="D128" i="20"/>
  <c r="A128" i="20" s="1"/>
  <c r="D126" i="20"/>
  <c r="A126" i="20" s="1"/>
  <c r="D125" i="20"/>
  <c r="D124" i="20"/>
  <c r="A124" i="20" s="1"/>
  <c r="D122" i="20"/>
  <c r="A122" i="20" s="1"/>
  <c r="D121" i="20"/>
  <c r="D120" i="20"/>
  <c r="A120" i="20" s="1"/>
  <c r="D119" i="20"/>
  <c r="D118" i="20"/>
  <c r="A118" i="20" s="1"/>
  <c r="D117" i="20"/>
  <c r="D116" i="20"/>
  <c r="A116" i="20" s="1"/>
  <c r="D114" i="20"/>
  <c r="A114" i="20" s="1"/>
  <c r="D113" i="20"/>
  <c r="D112" i="20"/>
  <c r="A112" i="20" s="1"/>
  <c r="D111" i="20"/>
  <c r="D110" i="20"/>
  <c r="A110" i="20" s="1"/>
  <c r="D109" i="20"/>
  <c r="D108" i="20"/>
  <c r="A108" i="20" s="1"/>
  <c r="D106" i="20"/>
  <c r="A106" i="20" s="1"/>
  <c r="D105" i="20"/>
  <c r="D104" i="20"/>
  <c r="A104" i="20" s="1"/>
  <c r="D103" i="20"/>
  <c r="D102" i="20"/>
  <c r="A102" i="20" s="1"/>
  <c r="D101" i="20"/>
  <c r="D100" i="20"/>
  <c r="A100" i="20" s="1"/>
  <c r="D98" i="20"/>
  <c r="D97" i="20"/>
  <c r="D96" i="20"/>
  <c r="D95" i="20"/>
  <c r="D94" i="20"/>
  <c r="D93" i="20"/>
  <c r="D92" i="20"/>
  <c r="D91" i="20"/>
  <c r="D90" i="20"/>
  <c r="D89" i="20"/>
  <c r="D88" i="20"/>
  <c r="D87" i="20"/>
  <c r="D86" i="20"/>
  <c r="D85" i="20"/>
  <c r="D84" i="20"/>
  <c r="D82" i="20"/>
  <c r="D81" i="20"/>
  <c r="D80" i="20"/>
  <c r="D78" i="20"/>
  <c r="D69" i="20"/>
  <c r="K149" i="20"/>
  <c r="K146" i="20"/>
  <c r="K145" i="20"/>
  <c r="K144" i="20"/>
  <c r="K143" i="20"/>
  <c r="K142" i="20"/>
  <c r="K141" i="20"/>
  <c r="K138" i="20"/>
  <c r="K137" i="20"/>
  <c r="K134" i="20"/>
  <c r="K133" i="20"/>
  <c r="K130" i="20"/>
  <c r="K129" i="20"/>
  <c r="K126" i="20"/>
  <c r="K125" i="20"/>
  <c r="K122" i="20"/>
  <c r="K121" i="20"/>
  <c r="K118" i="20"/>
  <c r="K117" i="20"/>
  <c r="K114" i="20"/>
  <c r="K113" i="20"/>
  <c r="K110" i="20"/>
  <c r="K109" i="20"/>
  <c r="K106" i="20"/>
  <c r="K105" i="20"/>
  <c r="K102" i="20"/>
  <c r="K101" i="20"/>
  <c r="K98" i="20"/>
  <c r="K97" i="20"/>
  <c r="K94" i="20"/>
  <c r="K93" i="20"/>
  <c r="K90" i="20"/>
  <c r="K89" i="20"/>
  <c r="K86" i="20"/>
  <c r="K85" i="20"/>
  <c r="K82" i="20"/>
  <c r="K81" i="20"/>
  <c r="K78" i="20"/>
  <c r="K56" i="20"/>
  <c r="K55" i="20"/>
  <c r="K54" i="20"/>
  <c r="K53" i="20"/>
  <c r="K52" i="20"/>
  <c r="K51" i="20"/>
  <c r="J185" i="20"/>
  <c r="D176" i="20"/>
  <c r="A176" i="20" s="1"/>
  <c r="K164" i="20"/>
  <c r="J149" i="20"/>
  <c r="D145" i="20"/>
  <c r="A145" i="20" s="1"/>
  <c r="E130" i="20"/>
  <c r="J109" i="20"/>
  <c r="E105" i="20"/>
  <c r="E102" i="20"/>
  <c r="E90" i="20"/>
  <c r="B52" i="20"/>
  <c r="B53" i="20" s="1"/>
  <c r="B54" i="20" s="1"/>
  <c r="B55" i="20" s="1"/>
  <c r="B56" i="20" s="1"/>
  <c r="B57" i="20" s="1"/>
  <c r="B58" i="20" s="1"/>
  <c r="B59" i="20" s="1"/>
  <c r="B60" i="20" s="1"/>
  <c r="B61" i="20" s="1"/>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83" i="20" s="1"/>
  <c r="B84" i="20" s="1"/>
  <c r="B85" i="20" s="1"/>
  <c r="B86" i="20" s="1"/>
  <c r="B87" i="20" s="1"/>
  <c r="B88" i="20" s="1"/>
  <c r="B89" i="20" s="1"/>
  <c r="B90" i="20" s="1"/>
  <c r="B91" i="20" s="1"/>
  <c r="B92" i="20" s="1"/>
  <c r="B93" i="20" s="1"/>
  <c r="B94" i="20" s="1"/>
  <c r="B95" i="20" s="1"/>
  <c r="B96" i="20" s="1"/>
  <c r="B97" i="20" s="1"/>
  <c r="B98" i="20" s="1"/>
  <c r="B99" i="20" s="1"/>
  <c r="B100" i="20" s="1"/>
  <c r="B101" i="20" s="1"/>
  <c r="B102" i="20" s="1"/>
  <c r="B103" i="20" s="1"/>
  <c r="B104" i="20" s="1"/>
  <c r="B105" i="20" s="1"/>
  <c r="B106" i="20" s="1"/>
  <c r="B107" i="20" s="1"/>
  <c r="B108" i="20" s="1"/>
  <c r="B109" i="20" s="1"/>
  <c r="B110" i="20" s="1"/>
  <c r="B111" i="20" s="1"/>
  <c r="B112" i="20" s="1"/>
  <c r="B113" i="20" s="1"/>
  <c r="B114" i="20" s="1"/>
  <c r="B115" i="20" s="1"/>
  <c r="B116" i="20" s="1"/>
  <c r="B117" i="20" s="1"/>
  <c r="B118" i="20" s="1"/>
  <c r="B119" i="20" s="1"/>
  <c r="B120" i="20" s="1"/>
  <c r="B121" i="20" s="1"/>
  <c r="B122" i="20" s="1"/>
  <c r="B123" i="20" s="1"/>
  <c r="B124" i="20" s="1"/>
  <c r="B125" i="20" s="1"/>
  <c r="B126" i="20" s="1"/>
  <c r="B127" i="20" s="1"/>
  <c r="B128" i="20" s="1"/>
  <c r="B129" i="20" s="1"/>
  <c r="B130" i="20" s="1"/>
  <c r="B131" i="20" s="1"/>
  <c r="B132" i="20" s="1"/>
  <c r="B133" i="20" s="1"/>
  <c r="B134" i="20" s="1"/>
  <c r="B135" i="20" s="1"/>
  <c r="B136" i="20" s="1"/>
  <c r="B137" i="20" s="1"/>
  <c r="B138" i="20" s="1"/>
  <c r="B139" i="20" s="1"/>
  <c r="B140" i="20" s="1"/>
  <c r="B141" i="20" s="1"/>
  <c r="B142" i="20" s="1"/>
  <c r="B143" i="20" s="1"/>
  <c r="B144" i="20" s="1"/>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209" i="20" s="1"/>
  <c r="B210" i="20" s="1"/>
  <c r="B211" i="20" s="1"/>
  <c r="B212" i="20" s="1"/>
  <c r="B213" i="20" s="1"/>
  <c r="B214" i="20" s="1"/>
  <c r="B215" i="20" s="1"/>
  <c r="B216" i="20" s="1"/>
  <c r="B217" i="20" s="1"/>
  <c r="B218" i="20" s="1"/>
  <c r="B219" i="20" s="1"/>
  <c r="B220" i="20" s="1"/>
  <c r="B221" i="20" s="1"/>
  <c r="B222" i="20" s="1"/>
  <c r="B223" i="20" s="1"/>
  <c r="B224" i="20" s="1"/>
  <c r="B225" i="20" s="1"/>
  <c r="B226" i="20" s="1"/>
  <c r="B227" i="20" s="1"/>
  <c r="B228" i="20" s="1"/>
  <c r="B229" i="20" s="1"/>
  <c r="B230" i="20" s="1"/>
  <c r="B231" i="20" s="1"/>
  <c r="B232" i="20" s="1"/>
  <c r="B233" i="20" s="1"/>
  <c r="B234" i="20" s="1"/>
  <c r="B235" i="20" s="1"/>
  <c r="B236" i="20" s="1"/>
  <c r="B237" i="20" s="1"/>
  <c r="B238" i="20" s="1"/>
  <c r="B239" i="20" s="1"/>
  <c r="B240" i="20" s="1"/>
  <c r="B241" i="20" s="1"/>
  <c r="B242" i="20" s="1"/>
  <c r="B243" i="20" s="1"/>
  <c r="B244" i="20" s="1"/>
  <c r="B245" i="20" s="1"/>
  <c r="B246" i="20" s="1"/>
  <c r="B247" i="20" s="1"/>
  <c r="B248" i="20" s="1"/>
  <c r="B249" i="20" s="1"/>
  <c r="B250" i="20" s="1"/>
  <c r="B251" i="20" s="1"/>
  <c r="B252" i="20" s="1"/>
  <c r="B253" i="20" s="1"/>
  <c r="B254" i="20" s="1"/>
  <c r="B255" i="20" s="1"/>
  <c r="B256" i="20" s="1"/>
  <c r="B257" i="20" s="1"/>
  <c r="B258" i="20" s="1"/>
  <c r="B259" i="20" s="1"/>
  <c r="B260" i="20" s="1"/>
  <c r="B261" i="20" s="1"/>
  <c r="B262" i="20" s="1"/>
  <c r="B263" i="20" s="1"/>
  <c r="B264" i="20" s="1"/>
  <c r="B265" i="20" s="1"/>
  <c r="B266" i="20" s="1"/>
  <c r="B267" i="20" s="1"/>
  <c r="B268" i="20" s="1"/>
  <c r="B269" i="20" s="1"/>
  <c r="B270" i="20" s="1"/>
  <c r="B271" i="20" s="1"/>
  <c r="B272" i="20" s="1"/>
  <c r="B273" i="20" s="1"/>
  <c r="B274" i="20" s="1"/>
  <c r="B275" i="20" s="1"/>
  <c r="B276" i="20" s="1"/>
  <c r="B277" i="20" s="1"/>
  <c r="B278" i="20" s="1"/>
  <c r="B279" i="20" s="1"/>
  <c r="B280" i="20" s="1"/>
  <c r="B281" i="20" s="1"/>
  <c r="B282" i="20" s="1"/>
  <c r="B283" i="20" s="1"/>
  <c r="B284" i="20" s="1"/>
  <c r="B285" i="20" s="1"/>
  <c r="B286" i="20" s="1"/>
  <c r="B287" i="20" s="1"/>
  <c r="B288" i="20" s="1"/>
  <c r="B289" i="20" s="1"/>
  <c r="B290" i="20" s="1"/>
  <c r="B291" i="20" s="1"/>
  <c r="B292" i="20" s="1"/>
  <c r="B293" i="20" s="1"/>
  <c r="B294" i="20" s="1"/>
  <c r="B295" i="20" s="1"/>
  <c r="B296" i="20" s="1"/>
  <c r="B297" i="20" s="1"/>
  <c r="B298" i="20" s="1"/>
  <c r="B299" i="20" s="1"/>
  <c r="B300" i="20" s="1"/>
  <c r="B301" i="20" s="1"/>
  <c r="B302" i="20" s="1"/>
  <c r="B303" i="20" s="1"/>
  <c r="B304" i="20" s="1"/>
  <c r="B305" i="20" s="1"/>
  <c r="B306" i="20" s="1"/>
  <c r="B307" i="20" s="1"/>
  <c r="B308" i="20" s="1"/>
  <c r="B309" i="20" s="1"/>
  <c r="B310" i="20" s="1"/>
  <c r="B311" i="20" s="1"/>
  <c r="B312" i="20" s="1"/>
  <c r="B313" i="20" s="1"/>
  <c r="B314" i="20" s="1"/>
  <c r="B315" i="20" s="1"/>
  <c r="B316" i="20" s="1"/>
  <c r="B317" i="20" s="1"/>
  <c r="B318" i="20" s="1"/>
  <c r="B319" i="20" s="1"/>
  <c r="B320" i="20" s="1"/>
  <c r="B321" i="20" s="1"/>
  <c r="B322" i="20" s="1"/>
  <c r="B323" i="20" s="1"/>
  <c r="B324" i="20" s="1"/>
  <c r="B325" i="20" s="1"/>
  <c r="B326" i="20" s="1"/>
  <c r="B327" i="20" s="1"/>
  <c r="B328" i="20" s="1"/>
  <c r="B329" i="20" s="1"/>
  <c r="B330" i="20" s="1"/>
  <c r="B331" i="20" s="1"/>
  <c r="A27" i="20"/>
  <c r="A24" i="20"/>
  <c r="A21" i="20"/>
  <c r="A18" i="20"/>
  <c r="A15" i="20"/>
  <c r="N8" i="13" l="1"/>
  <c r="N148" i="13" s="1"/>
  <c r="L148" i="13" a="1"/>
  <c r="L148" i="13" s="1"/>
  <c r="N44" i="20" s="1"/>
  <c r="G10" i="13"/>
  <c r="G8" i="13"/>
  <c r="G17" i="13"/>
  <c r="I19" i="21"/>
  <c r="E34" i="21"/>
  <c r="N325" i="20"/>
  <c r="N185" i="20"/>
  <c r="N293" i="20"/>
  <c r="N153" i="20"/>
  <c r="N156" i="20"/>
  <c r="N296" i="20"/>
  <c r="N318" i="20"/>
  <c r="N178" i="20"/>
  <c r="N302" i="20"/>
  <c r="N162" i="20"/>
  <c r="N315" i="20"/>
  <c r="N175" i="20"/>
  <c r="N321" i="20"/>
  <c r="N181" i="20"/>
  <c r="N305" i="20"/>
  <c r="N165" i="20"/>
  <c r="N327" i="20"/>
  <c r="N187" i="20"/>
  <c r="N324" i="20"/>
  <c r="N184" i="20"/>
  <c r="N168" i="20"/>
  <c r="N308" i="20"/>
  <c r="N292" i="20"/>
  <c r="N152" i="20"/>
  <c r="N295" i="20"/>
  <c r="N155" i="20"/>
  <c r="N306" i="20"/>
  <c r="N166" i="20"/>
  <c r="N309" i="20"/>
  <c r="N169" i="20"/>
  <c r="N172" i="20"/>
  <c r="N312" i="20"/>
  <c r="N314" i="20"/>
  <c r="N174" i="20"/>
  <c r="N298" i="20"/>
  <c r="N158" i="20"/>
  <c r="N299" i="20"/>
  <c r="N159" i="20"/>
  <c r="N317" i="20"/>
  <c r="N177" i="20"/>
  <c r="N301" i="20"/>
  <c r="N161" i="20"/>
  <c r="N307" i="20"/>
  <c r="N167" i="20"/>
  <c r="N320" i="20"/>
  <c r="N180" i="20"/>
  <c r="N304" i="20"/>
  <c r="N164" i="20"/>
  <c r="N323" i="20"/>
  <c r="N183" i="20"/>
  <c r="N330" i="20"/>
  <c r="N190" i="20"/>
  <c r="N322" i="20"/>
  <c r="N182" i="20"/>
  <c r="N319" i="20"/>
  <c r="N179" i="20"/>
  <c r="N328" i="20"/>
  <c r="N188" i="20"/>
  <c r="N303" i="20"/>
  <c r="N163" i="20"/>
  <c r="N326" i="20"/>
  <c r="N186" i="20"/>
  <c r="N310" i="20"/>
  <c r="N170" i="20"/>
  <c r="N294" i="20"/>
  <c r="N154" i="20"/>
  <c r="N329" i="20"/>
  <c r="N189" i="20"/>
  <c r="N313" i="20"/>
  <c r="N173" i="20"/>
  <c r="N297" i="20"/>
  <c r="N157" i="20"/>
  <c r="N291" i="20"/>
  <c r="N151" i="20"/>
  <c r="N316" i="20"/>
  <c r="N176" i="20"/>
  <c r="N300" i="20"/>
  <c r="N160" i="20"/>
  <c r="N311" i="20"/>
  <c r="N171" i="20"/>
  <c r="L191" i="20"/>
  <c r="M191" i="20" s="1"/>
  <c r="K91" i="20"/>
  <c r="K111" i="20"/>
  <c r="K124" i="20"/>
  <c r="K132" i="20"/>
  <c r="J102" i="20"/>
  <c r="J130" i="20"/>
  <c r="K123" i="20"/>
  <c r="K131" i="20"/>
  <c r="K147" i="20"/>
  <c r="J106" i="20"/>
  <c r="J82" i="20"/>
  <c r="K103" i="20"/>
  <c r="K80" i="20"/>
  <c r="K120" i="20"/>
  <c r="K140" i="20"/>
  <c r="J115" i="20"/>
  <c r="K83" i="20"/>
  <c r="J86" i="20"/>
  <c r="J107" i="20"/>
  <c r="J122" i="20"/>
  <c r="K95" i="20"/>
  <c r="K119" i="20"/>
  <c r="K127" i="20"/>
  <c r="K135" i="20"/>
  <c r="K139" i="20"/>
  <c r="J110" i="20"/>
  <c r="J114" i="20"/>
  <c r="J126" i="20"/>
  <c r="J134" i="20"/>
  <c r="J138" i="20"/>
  <c r="J142" i="20"/>
  <c r="K84" i="20"/>
  <c r="K96" i="20"/>
  <c r="K128" i="20"/>
  <c r="K136" i="20"/>
  <c r="K148" i="20"/>
  <c r="J95" i="20"/>
  <c r="J147" i="20"/>
  <c r="J78" i="20"/>
  <c r="K79" i="20"/>
  <c r="K87" i="20"/>
  <c r="J98" i="20"/>
  <c r="K99" i="20"/>
  <c r="K107" i="20"/>
  <c r="K115" i="20"/>
  <c r="D174" i="20"/>
  <c r="A174" i="20" s="1"/>
  <c r="D182" i="20"/>
  <c r="A182" i="20" s="1"/>
  <c r="E170" i="20"/>
  <c r="K182" i="20"/>
  <c r="J170" i="20"/>
  <c r="J186" i="20"/>
  <c r="D171" i="20"/>
  <c r="A171" i="20" s="1"/>
  <c r="J163" i="20"/>
  <c r="K174" i="20"/>
  <c r="J190" i="20"/>
  <c r="D178" i="20"/>
  <c r="A178" i="20" s="1"/>
  <c r="D186" i="20"/>
  <c r="A186" i="20" s="1"/>
  <c r="E178" i="20"/>
  <c r="K170" i="20"/>
  <c r="K186" i="20"/>
  <c r="K190" i="20"/>
  <c r="J166" i="20"/>
  <c r="J174" i="20"/>
  <c r="J178" i="20"/>
  <c r="J182" i="20"/>
  <c r="K162" i="20"/>
  <c r="J175" i="20"/>
  <c r="J179" i="20"/>
  <c r="J183" i="20"/>
  <c r="J158" i="20"/>
  <c r="K163" i="20"/>
  <c r="J167" i="20"/>
  <c r="K179" i="20"/>
  <c r="E187" i="20"/>
  <c r="J159" i="20"/>
  <c r="J187" i="20"/>
  <c r="J171" i="20"/>
  <c r="K167" i="20"/>
  <c r="K171" i="20"/>
  <c r="K187" i="20"/>
  <c r="K183" i="20"/>
  <c r="E179" i="20"/>
  <c r="E183" i="20"/>
  <c r="E175" i="20"/>
  <c r="D160" i="20"/>
  <c r="A160" i="20" s="1"/>
  <c r="D168" i="20"/>
  <c r="A168" i="20" s="1"/>
  <c r="D183" i="20"/>
  <c r="A183" i="20" s="1"/>
  <c r="D187" i="20"/>
  <c r="A187" i="20" s="1"/>
  <c r="D180" i="20"/>
  <c r="A180" i="20" s="1"/>
  <c r="J79" i="20"/>
  <c r="J91" i="20"/>
  <c r="J119" i="20"/>
  <c r="J131" i="20"/>
  <c r="J135" i="20"/>
  <c r="J139" i="20"/>
  <c r="J87" i="20"/>
  <c r="J127" i="20"/>
  <c r="E139" i="20"/>
  <c r="E87" i="20"/>
  <c r="E95" i="20"/>
  <c r="E104" i="20"/>
  <c r="E79" i="20"/>
  <c r="E115" i="20"/>
  <c r="D83" i="20"/>
  <c r="D99" i="20"/>
  <c r="A99" i="20" s="1"/>
  <c r="D115" i="20"/>
  <c r="A115" i="20" s="1"/>
  <c r="D127" i="20"/>
  <c r="A127" i="20" s="1"/>
  <c r="A131" i="20"/>
  <c r="D143" i="20"/>
  <c r="A143" i="20" s="1"/>
  <c r="A147" i="20"/>
  <c r="A111" i="20"/>
  <c r="A135" i="20"/>
  <c r="D79" i="20"/>
  <c r="A103" i="20"/>
  <c r="D123" i="20"/>
  <c r="A123" i="20" s="1"/>
  <c r="D139" i="20"/>
  <c r="A139" i="20" s="1"/>
  <c r="A119" i="20"/>
  <c r="D107" i="20"/>
  <c r="A107" i="20" s="1"/>
  <c r="K88" i="20"/>
  <c r="K92" i="20"/>
  <c r="K100" i="20"/>
  <c r="K104" i="20"/>
  <c r="K108" i="20"/>
  <c r="K112" i="20"/>
  <c r="K116" i="20"/>
  <c r="A161" i="20"/>
  <c r="A169" i="20"/>
  <c r="A172" i="20"/>
  <c r="A101" i="20"/>
  <c r="A105" i="20"/>
  <c r="A109" i="20"/>
  <c r="A113" i="20"/>
  <c r="A121" i="20"/>
  <c r="A125" i="20"/>
  <c r="A129" i="20"/>
  <c r="A133" i="20"/>
  <c r="A137" i="20"/>
  <c r="A141" i="20"/>
  <c r="A173" i="20"/>
  <c r="A177" i="20"/>
  <c r="A181" i="20"/>
  <c r="A185" i="20"/>
  <c r="A189" i="20"/>
  <c r="A158" i="20"/>
  <c r="A162" i="20"/>
  <c r="A166" i="20"/>
  <c r="A170" i="20"/>
  <c r="I20" i="21" l="1"/>
  <c r="G22" i="21" s="1"/>
  <c r="N36" i="20"/>
  <c r="L331" i="20"/>
  <c r="E8" i="15"/>
  <c r="G34" i="21"/>
  <c r="N40" i="20" s="1"/>
  <c r="H163" i="20"/>
  <c r="F163" i="20" s="1"/>
  <c r="H171" i="20"/>
  <c r="F171" i="20" s="1"/>
  <c r="H179" i="20"/>
  <c r="F179" i="20" s="1"/>
  <c r="H183" i="20"/>
  <c r="F183" i="20" s="1"/>
  <c r="H160" i="20"/>
  <c r="F160" i="20" s="1"/>
  <c r="H168" i="20"/>
  <c r="F168" i="20" s="1"/>
  <c r="H172" i="20"/>
  <c r="F172" i="20" s="1"/>
  <c r="H180" i="20"/>
  <c r="F180" i="20" s="1"/>
  <c r="H184" i="20"/>
  <c r="F184" i="20" s="1"/>
  <c r="H188" i="20"/>
  <c r="F188" i="20" s="1"/>
  <c r="H161" i="20"/>
  <c r="F161" i="20" s="1"/>
  <c r="H165" i="20"/>
  <c r="F165" i="20" s="1"/>
  <c r="H169" i="20"/>
  <c r="F169" i="20" s="1"/>
  <c r="H173" i="20"/>
  <c r="F173" i="20" s="1"/>
  <c r="H177" i="20"/>
  <c r="F177" i="20" s="1"/>
  <c r="H181" i="20"/>
  <c r="F181" i="20" s="1"/>
  <c r="H185" i="20"/>
  <c r="F185" i="20" s="1"/>
  <c r="H189" i="20"/>
  <c r="F189" i="20" s="1"/>
  <c r="H167" i="20"/>
  <c r="F167" i="20" s="1"/>
  <c r="H175" i="20"/>
  <c r="F175" i="20" s="1"/>
  <c r="H187" i="20"/>
  <c r="F187" i="20" s="1"/>
  <c r="H164" i="20"/>
  <c r="F164" i="20" s="1"/>
  <c r="H176" i="20"/>
  <c r="F176" i="20" s="1"/>
  <c r="H162" i="20"/>
  <c r="F162" i="20" s="1"/>
  <c r="H166" i="20"/>
  <c r="F166" i="20" s="1"/>
  <c r="H170" i="20"/>
  <c r="F170" i="20" s="1"/>
  <c r="H174" i="20"/>
  <c r="F174" i="20" s="1"/>
  <c r="H178" i="20"/>
  <c r="F178" i="20" s="1"/>
  <c r="H182" i="20"/>
  <c r="F182" i="20" s="1"/>
  <c r="H186" i="20"/>
  <c r="F186" i="20" s="1"/>
  <c r="H190" i="20"/>
  <c r="F190" i="20" s="1"/>
  <c r="H158" i="20"/>
  <c r="F158" i="20" s="1"/>
  <c r="H159" i="20"/>
  <c r="F159" i="20" s="1"/>
  <c r="H153" i="20"/>
  <c r="F153" i="20" s="1"/>
  <c r="H157" i="20"/>
  <c r="F157" i="20" s="1"/>
  <c r="H152" i="20"/>
  <c r="F152" i="20" s="1"/>
  <c r="H154" i="20"/>
  <c r="F154" i="20" s="1"/>
  <c r="H156" i="20"/>
  <c r="F156" i="20" s="1"/>
  <c r="H155" i="20"/>
  <c r="F155" i="20" s="1"/>
  <c r="H151" i="20"/>
  <c r="F151" i="20" s="1"/>
  <c r="H150" i="20"/>
  <c r="F150" i="20" s="1"/>
  <c r="L74" i="20" l="1"/>
  <c r="L120" i="20"/>
  <c r="M120" i="20" s="1"/>
  <c r="L272" i="20"/>
  <c r="A272" i="20" s="1"/>
  <c r="L259" i="20"/>
  <c r="M259" i="20" s="1"/>
  <c r="S279" i="20"/>
  <c r="L192" i="20"/>
  <c r="A192" i="20" s="1"/>
  <c r="L261" i="20"/>
  <c r="M261" i="20" s="1"/>
  <c r="L264" i="20"/>
  <c r="A264" i="20" s="1"/>
  <c r="L268" i="20"/>
  <c r="M268" i="20" s="1"/>
  <c r="L276" i="20"/>
  <c r="A276" i="20" s="1"/>
  <c r="L280" i="20"/>
  <c r="A280" i="20" s="1"/>
  <c r="L284" i="20"/>
  <c r="A284" i="20" s="1"/>
  <c r="L88" i="20"/>
  <c r="L90" i="20"/>
  <c r="L104" i="20"/>
  <c r="M104" i="20" s="1"/>
  <c r="L66" i="20"/>
  <c r="M66" i="20" s="1"/>
  <c r="L123" i="20"/>
  <c r="M123" i="20" s="1"/>
  <c r="L102" i="20"/>
  <c r="M102" i="20" s="1"/>
  <c r="L231" i="20"/>
  <c r="L233" i="20"/>
  <c r="L238" i="20"/>
  <c r="L249" i="20"/>
  <c r="L254" i="20"/>
  <c r="L262" i="20"/>
  <c r="L274" i="20"/>
  <c r="H78" i="20"/>
  <c r="F78" i="20" s="1"/>
  <c r="H86" i="20"/>
  <c r="F86" i="20" s="1"/>
  <c r="H94" i="20"/>
  <c r="F94" i="20" s="1"/>
  <c r="H102" i="20"/>
  <c r="F102" i="20" s="1"/>
  <c r="H110" i="20"/>
  <c r="F110" i="20" s="1"/>
  <c r="H118" i="20"/>
  <c r="F118" i="20" s="1"/>
  <c r="H126" i="20"/>
  <c r="F126" i="20" s="1"/>
  <c r="H130" i="20"/>
  <c r="F130" i="20" s="1"/>
  <c r="H134" i="20"/>
  <c r="F134" i="20" s="1"/>
  <c r="H146" i="20"/>
  <c r="F146" i="20" s="1"/>
  <c r="L71" i="20"/>
  <c r="M71" i="20" s="1"/>
  <c r="L219" i="20"/>
  <c r="L223" i="20"/>
  <c r="L228" i="20"/>
  <c r="L237" i="20"/>
  <c r="L243" i="20"/>
  <c r="L265" i="20"/>
  <c r="L267" i="20"/>
  <c r="L277" i="20"/>
  <c r="L287" i="20"/>
  <c r="H79" i="20"/>
  <c r="F79" i="20" s="1"/>
  <c r="H87" i="20"/>
  <c r="F87" i="20" s="1"/>
  <c r="H95" i="20"/>
  <c r="F95" i="20" s="1"/>
  <c r="H103" i="20"/>
  <c r="F103" i="20" s="1"/>
  <c r="H115" i="20"/>
  <c r="F115" i="20" s="1"/>
  <c r="H123" i="20"/>
  <c r="F123" i="20" s="1"/>
  <c r="H131" i="20"/>
  <c r="F131" i="20" s="1"/>
  <c r="H135" i="20"/>
  <c r="F135" i="20" s="1"/>
  <c r="H147" i="20"/>
  <c r="F147" i="20" s="1"/>
  <c r="L118" i="20"/>
  <c r="M118" i="20" s="1"/>
  <c r="L69" i="20"/>
  <c r="M69" i="20" s="1"/>
  <c r="L227" i="20"/>
  <c r="L234" i="20"/>
  <c r="L235" i="20"/>
  <c r="L240" i="20"/>
  <c r="L241" i="20"/>
  <c r="L242" i="20"/>
  <c r="L247" i="20"/>
  <c r="L248" i="20"/>
  <c r="L250" i="20"/>
  <c r="L252" i="20"/>
  <c r="L258" i="20"/>
  <c r="L266" i="20"/>
  <c r="L269" i="20"/>
  <c r="L273" i="20"/>
  <c r="L279" i="20"/>
  <c r="L286" i="20"/>
  <c r="H80" i="20"/>
  <c r="F80" i="20" s="1"/>
  <c r="H84" i="20"/>
  <c r="F84" i="20" s="1"/>
  <c r="H88" i="20"/>
  <c r="F88" i="20" s="1"/>
  <c r="H92" i="20"/>
  <c r="F92" i="20" s="1"/>
  <c r="H96" i="20"/>
  <c r="F96" i="20" s="1"/>
  <c r="H100" i="20"/>
  <c r="F100" i="20" s="1"/>
  <c r="H104" i="20"/>
  <c r="F104" i="20" s="1"/>
  <c r="H108" i="20"/>
  <c r="F108" i="20" s="1"/>
  <c r="H112" i="20"/>
  <c r="F112" i="20" s="1"/>
  <c r="H116" i="20"/>
  <c r="F116" i="20" s="1"/>
  <c r="H120" i="20"/>
  <c r="F120" i="20" s="1"/>
  <c r="H124" i="20"/>
  <c r="F124" i="20" s="1"/>
  <c r="H128" i="20"/>
  <c r="F128" i="20" s="1"/>
  <c r="H132" i="20"/>
  <c r="F132" i="20" s="1"/>
  <c r="H136" i="20"/>
  <c r="F136" i="20" s="1"/>
  <c r="H140" i="20"/>
  <c r="F140" i="20" s="1"/>
  <c r="H144" i="20"/>
  <c r="F144" i="20" s="1"/>
  <c r="H148" i="20"/>
  <c r="F148" i="20" s="1"/>
  <c r="L124" i="20"/>
  <c r="M124" i="20" s="1"/>
  <c r="L232" i="20"/>
  <c r="L236" i="20"/>
  <c r="L260" i="20"/>
  <c r="L282" i="20"/>
  <c r="L288" i="20"/>
  <c r="H82" i="20"/>
  <c r="F82" i="20" s="1"/>
  <c r="H90" i="20"/>
  <c r="F90" i="20" s="1"/>
  <c r="H98" i="20"/>
  <c r="F98" i="20" s="1"/>
  <c r="H106" i="20"/>
  <c r="F106" i="20" s="1"/>
  <c r="H114" i="20"/>
  <c r="F114" i="20" s="1"/>
  <c r="H122" i="20"/>
  <c r="F122" i="20" s="1"/>
  <c r="H142" i="20"/>
  <c r="F142" i="20" s="1"/>
  <c r="L75" i="20"/>
  <c r="M75" i="20" s="1"/>
  <c r="L221" i="20"/>
  <c r="L225" i="20"/>
  <c r="L230" i="20"/>
  <c r="L253" i="20"/>
  <c r="L270" i="20"/>
  <c r="L275" i="20"/>
  <c r="H83" i="20"/>
  <c r="F83" i="20" s="1"/>
  <c r="H91" i="20"/>
  <c r="F91" i="20" s="1"/>
  <c r="H99" i="20"/>
  <c r="F99" i="20" s="1"/>
  <c r="H107" i="20"/>
  <c r="F107" i="20" s="1"/>
  <c r="H111" i="20"/>
  <c r="F111" i="20" s="1"/>
  <c r="H119" i="20"/>
  <c r="F119" i="20" s="1"/>
  <c r="H127" i="20"/>
  <c r="F127" i="20" s="1"/>
  <c r="H139" i="20"/>
  <c r="F139" i="20" s="1"/>
  <c r="H143" i="20"/>
  <c r="F143" i="20" s="1"/>
  <c r="L220" i="20"/>
  <c r="L222" i="20"/>
  <c r="L224" i="20"/>
  <c r="L226" i="20"/>
  <c r="L229" i="20"/>
  <c r="L239" i="20"/>
  <c r="L244" i="20"/>
  <c r="L245" i="20"/>
  <c r="L246" i="20"/>
  <c r="L251" i="20"/>
  <c r="L255" i="20"/>
  <c r="L256" i="20"/>
  <c r="L263" i="20"/>
  <c r="L271" i="20"/>
  <c r="L281" i="20"/>
  <c r="L283" i="20"/>
  <c r="L285" i="20"/>
  <c r="H81" i="20"/>
  <c r="F81" i="20" s="1"/>
  <c r="H85" i="20"/>
  <c r="F85" i="20" s="1"/>
  <c r="H89" i="20"/>
  <c r="F89" i="20" s="1"/>
  <c r="H93" i="20"/>
  <c r="F93" i="20" s="1"/>
  <c r="H97" i="20"/>
  <c r="F97" i="20" s="1"/>
  <c r="H101" i="20"/>
  <c r="F101" i="20" s="1"/>
  <c r="H105" i="20"/>
  <c r="F105" i="20" s="1"/>
  <c r="H109" i="20"/>
  <c r="F109" i="20" s="1"/>
  <c r="H113" i="20"/>
  <c r="F113" i="20" s="1"/>
  <c r="H117" i="20"/>
  <c r="F117" i="20" s="1"/>
  <c r="H121" i="20"/>
  <c r="F121" i="20" s="1"/>
  <c r="H125" i="20"/>
  <c r="F125" i="20" s="1"/>
  <c r="H129" i="20"/>
  <c r="F129" i="20" s="1"/>
  <c r="H133" i="20"/>
  <c r="F133" i="20" s="1"/>
  <c r="H137" i="20"/>
  <c r="F137" i="20" s="1"/>
  <c r="H141" i="20"/>
  <c r="F141" i="20" s="1"/>
  <c r="H145" i="20"/>
  <c r="F145" i="20" s="1"/>
  <c r="H149" i="20"/>
  <c r="F149" i="20" s="1"/>
  <c r="L278" i="20"/>
  <c r="H138" i="20"/>
  <c r="F138" i="20" s="1"/>
  <c r="L218" i="20"/>
  <c r="E53" i="20"/>
  <c r="D54" i="20"/>
  <c r="J55" i="20"/>
  <c r="E57" i="20"/>
  <c r="D58" i="20"/>
  <c r="J59" i="20"/>
  <c r="K60" i="20"/>
  <c r="E61" i="20"/>
  <c r="D62" i="20"/>
  <c r="J63" i="20"/>
  <c r="K64" i="20"/>
  <c r="E65" i="20"/>
  <c r="D66" i="20"/>
  <c r="K67" i="20"/>
  <c r="E68" i="20"/>
  <c r="J70" i="20"/>
  <c r="E71" i="20"/>
  <c r="D72" i="20"/>
  <c r="J73" i="20"/>
  <c r="K74" i="20"/>
  <c r="E75" i="20"/>
  <c r="D76" i="20"/>
  <c r="J77" i="20"/>
  <c r="H54" i="20"/>
  <c r="F54" i="20" s="1"/>
  <c r="H58" i="20"/>
  <c r="F58" i="20" s="1"/>
  <c r="H62" i="20"/>
  <c r="F62" i="20" s="1"/>
  <c r="H66" i="20"/>
  <c r="F66" i="20" s="1"/>
  <c r="H70" i="20"/>
  <c r="F70" i="20" s="1"/>
  <c r="H74" i="20"/>
  <c r="F74" i="20" s="1"/>
  <c r="E54" i="20"/>
  <c r="D55" i="20"/>
  <c r="J56" i="20"/>
  <c r="K57" i="20"/>
  <c r="E58" i="20"/>
  <c r="D59" i="20"/>
  <c r="J60" i="20"/>
  <c r="K61" i="20"/>
  <c r="E62" i="20"/>
  <c r="D63" i="20"/>
  <c r="J64" i="20"/>
  <c r="K65" i="20"/>
  <c r="E66" i="20"/>
  <c r="J67" i="20"/>
  <c r="K68" i="20"/>
  <c r="E69" i="20"/>
  <c r="D70" i="20"/>
  <c r="K71" i="20"/>
  <c r="E72" i="20"/>
  <c r="D73" i="20"/>
  <c r="J74" i="20"/>
  <c r="K75" i="20"/>
  <c r="E76" i="20"/>
  <c r="D77" i="20"/>
  <c r="H55" i="20"/>
  <c r="F55" i="20" s="1"/>
  <c r="H59" i="20"/>
  <c r="F59" i="20" s="1"/>
  <c r="H63" i="20"/>
  <c r="F63" i="20" s="1"/>
  <c r="H67" i="20"/>
  <c r="F67" i="20" s="1"/>
  <c r="H71" i="20"/>
  <c r="F71" i="20" s="1"/>
  <c r="H75" i="20"/>
  <c r="F75" i="20" s="1"/>
  <c r="J53" i="20"/>
  <c r="E55" i="20"/>
  <c r="D56" i="20"/>
  <c r="J57" i="20"/>
  <c r="K58" i="20"/>
  <c r="E59" i="20"/>
  <c r="D60" i="20"/>
  <c r="J61" i="20"/>
  <c r="K62" i="20"/>
  <c r="E63" i="20"/>
  <c r="D64" i="20"/>
  <c r="J65" i="20"/>
  <c r="K66" i="20"/>
  <c r="D67" i="20"/>
  <c r="J68" i="20"/>
  <c r="K69" i="20"/>
  <c r="E70" i="20"/>
  <c r="J71" i="20"/>
  <c r="K72" i="20"/>
  <c r="E73" i="20"/>
  <c r="D74" i="20"/>
  <c r="A74" i="20" s="1"/>
  <c r="J75" i="20"/>
  <c r="K76" i="20"/>
  <c r="E77" i="20"/>
  <c r="H56" i="20"/>
  <c r="F56" i="20" s="1"/>
  <c r="H60" i="20"/>
  <c r="F60" i="20" s="1"/>
  <c r="H64" i="20"/>
  <c r="F64" i="20" s="1"/>
  <c r="H68" i="20"/>
  <c r="F68" i="20" s="1"/>
  <c r="H72" i="20"/>
  <c r="F72" i="20" s="1"/>
  <c r="H76" i="20"/>
  <c r="F76" i="20" s="1"/>
  <c r="D53" i="20"/>
  <c r="J54" i="20"/>
  <c r="E56" i="20"/>
  <c r="D57" i="20"/>
  <c r="J58" i="20"/>
  <c r="K59" i="20"/>
  <c r="E60" i="20"/>
  <c r="D61" i="20"/>
  <c r="J62" i="20"/>
  <c r="K63" i="20"/>
  <c r="E64" i="20"/>
  <c r="D65" i="20"/>
  <c r="J66" i="20"/>
  <c r="E67" i="20"/>
  <c r="D68" i="20"/>
  <c r="J69" i="20"/>
  <c r="K70" i="20"/>
  <c r="D71" i="20"/>
  <c r="J72" i="20"/>
  <c r="K73" i="20"/>
  <c r="E74" i="20"/>
  <c r="D75" i="20"/>
  <c r="J76" i="20"/>
  <c r="K77" i="20"/>
  <c r="H53" i="20"/>
  <c r="F53" i="20" s="1"/>
  <c r="H57" i="20"/>
  <c r="F57" i="20" s="1"/>
  <c r="H61" i="20"/>
  <c r="F61" i="20" s="1"/>
  <c r="H65" i="20"/>
  <c r="F65" i="20" s="1"/>
  <c r="H69" i="20"/>
  <c r="F69" i="20" s="1"/>
  <c r="H73" i="20"/>
  <c r="F73" i="20" s="1"/>
  <c r="H77" i="20"/>
  <c r="F77" i="20" s="1"/>
  <c r="L194" i="20"/>
  <c r="L198" i="20"/>
  <c r="L216" i="20"/>
  <c r="L195" i="20"/>
  <c r="L199" i="20"/>
  <c r="L203" i="20"/>
  <c r="L206" i="20"/>
  <c r="L213" i="20"/>
  <c r="M74" i="20"/>
  <c r="L202" i="20"/>
  <c r="L212" i="20"/>
  <c r="L76" i="20"/>
  <c r="L72" i="20"/>
  <c r="L196" i="20"/>
  <c r="L200" i="20"/>
  <c r="L204" i="20"/>
  <c r="L207" i="20"/>
  <c r="L210" i="20"/>
  <c r="L214" i="20"/>
  <c r="L217" i="20"/>
  <c r="L209" i="20"/>
  <c r="L193" i="20"/>
  <c r="L197" i="20"/>
  <c r="L201" i="20"/>
  <c r="L205" i="20"/>
  <c r="L208" i="20"/>
  <c r="L211" i="20"/>
  <c r="M211" i="20" s="1"/>
  <c r="L215" i="20"/>
  <c r="L289" i="20"/>
  <c r="J150" i="20"/>
  <c r="D150" i="20"/>
  <c r="K150" i="20"/>
  <c r="L290" i="20"/>
  <c r="H52" i="20"/>
  <c r="F52" i="20" s="1"/>
  <c r="E52" i="20"/>
  <c r="D52" i="20"/>
  <c r="J52" i="20"/>
  <c r="L257" i="20"/>
  <c r="E150" i="20"/>
  <c r="S270" i="20"/>
  <c r="L70" i="20"/>
  <c r="L93" i="20"/>
  <c r="L79" i="20"/>
  <c r="L85" i="20"/>
  <c r="L96" i="20"/>
  <c r="L98" i="20"/>
  <c r="L105" i="20"/>
  <c r="M105" i="20" s="1"/>
  <c r="L73" i="20"/>
  <c r="L68" i="20"/>
  <c r="L67" i="20"/>
  <c r="L89" i="20"/>
  <c r="L91" i="20"/>
  <c r="L94" i="20"/>
  <c r="L99" i="20"/>
  <c r="M99" i="20" s="1"/>
  <c r="L100" i="20"/>
  <c r="M100" i="20" s="1"/>
  <c r="L101" i="20"/>
  <c r="M101" i="20" s="1"/>
  <c r="S263" i="20"/>
  <c r="L77" i="20"/>
  <c r="L80" i="20"/>
  <c r="L83" i="20"/>
  <c r="L84" i="20"/>
  <c r="L92" i="20"/>
  <c r="L97" i="20"/>
  <c r="L103" i="20"/>
  <c r="M103" i="20" s="1"/>
  <c r="L106" i="20"/>
  <c r="M106" i="20" s="1"/>
  <c r="S256" i="20"/>
  <c r="S271" i="20"/>
  <c r="L87" i="20"/>
  <c r="L95" i="20"/>
  <c r="S274" i="20"/>
  <c r="L107" i="20"/>
  <c r="M107" i="20" s="1"/>
  <c r="S285" i="20"/>
  <c r="L86" i="20"/>
  <c r="S268" i="20"/>
  <c r="L78" i="20"/>
  <c r="L82" i="20"/>
  <c r="L81" i="20"/>
  <c r="S264" i="20"/>
  <c r="S280" i="20"/>
  <c r="S284" i="20"/>
  <c r="S276" i="20"/>
  <c r="S272" i="20"/>
  <c r="L108" i="20"/>
  <c r="M108" i="20" s="1"/>
  <c r="L110" i="20"/>
  <c r="M110" i="20" s="1"/>
  <c r="L112" i="20"/>
  <c r="M112" i="20" s="1"/>
  <c r="L114" i="20"/>
  <c r="M114" i="20" s="1"/>
  <c r="S287" i="20"/>
  <c r="S282" i="20"/>
  <c r="S286" i="20"/>
  <c r="H51" i="20"/>
  <c r="F51" i="20" s="1"/>
  <c r="S259" i="20"/>
  <c r="S257" i="20"/>
  <c r="S261" i="20"/>
  <c r="L109" i="20"/>
  <c r="M109" i="20" s="1"/>
  <c r="L111" i="20"/>
  <c r="M111" i="20" s="1"/>
  <c r="L113" i="20"/>
  <c r="M113" i="20" s="1"/>
  <c r="L115" i="20"/>
  <c r="M115" i="20" s="1"/>
  <c r="J23" i="4"/>
  <c r="J22" i="4"/>
  <c r="J21" i="4"/>
  <c r="J20" i="4"/>
  <c r="M92" i="20" l="1"/>
  <c r="A92" i="20"/>
  <c r="M91" i="20"/>
  <c r="A91" i="20"/>
  <c r="M93" i="20"/>
  <c r="A93" i="20"/>
  <c r="M95" i="20"/>
  <c r="A95" i="20"/>
  <c r="M94" i="20"/>
  <c r="A94" i="20"/>
  <c r="M97" i="20"/>
  <c r="A97" i="20"/>
  <c r="M98" i="20"/>
  <c r="A98" i="20"/>
  <c r="M96" i="20"/>
  <c r="A96" i="20"/>
  <c r="M81" i="20"/>
  <c r="A81" i="20"/>
  <c r="M86" i="20"/>
  <c r="A86" i="20"/>
  <c r="M84" i="20"/>
  <c r="A84" i="20"/>
  <c r="M88" i="20"/>
  <c r="A88" i="20"/>
  <c r="M82" i="20"/>
  <c r="A82" i="20"/>
  <c r="M83" i="20"/>
  <c r="A83" i="20"/>
  <c r="M89" i="20"/>
  <c r="A89" i="20"/>
  <c r="M79" i="20"/>
  <c r="A79" i="20"/>
  <c r="M280" i="20"/>
  <c r="M85" i="20"/>
  <c r="A85" i="20"/>
  <c r="M78" i="20"/>
  <c r="A78" i="20"/>
  <c r="M87" i="20"/>
  <c r="A87" i="20"/>
  <c r="M80" i="20"/>
  <c r="A80" i="20"/>
  <c r="M90" i="20"/>
  <c r="A90" i="20"/>
  <c r="M192" i="20"/>
  <c r="M264" i="20"/>
  <c r="M284" i="20"/>
  <c r="M272" i="20"/>
  <c r="M276" i="20"/>
  <c r="L323" i="20"/>
  <c r="M323" i="20" s="1"/>
  <c r="L311" i="20"/>
  <c r="M311" i="20" s="1"/>
  <c r="L306" i="20"/>
  <c r="A306" i="20" s="1"/>
  <c r="L326" i="20"/>
  <c r="A326" i="20" s="1"/>
  <c r="L322" i="20"/>
  <c r="M322" i="20" s="1"/>
  <c r="L318" i="20"/>
  <c r="A318" i="20" s="1"/>
  <c r="L314" i="20"/>
  <c r="A314" i="20" s="1"/>
  <c r="L310" i="20"/>
  <c r="M310" i="20" s="1"/>
  <c r="L307" i="20"/>
  <c r="M307" i="20" s="1"/>
  <c r="L319" i="20"/>
  <c r="A319" i="20" s="1"/>
  <c r="L309" i="20"/>
  <c r="M309" i="20" s="1"/>
  <c r="L305" i="20"/>
  <c r="A305" i="20" s="1"/>
  <c r="L325" i="20"/>
  <c r="M325" i="20" s="1"/>
  <c r="L321" i="20"/>
  <c r="A321" i="20" s="1"/>
  <c r="L317" i="20"/>
  <c r="M317" i="20" s="1"/>
  <c r="L313" i="20"/>
  <c r="M313" i="20" s="1"/>
  <c r="L329" i="20"/>
  <c r="A329" i="20" s="1"/>
  <c r="L327" i="20"/>
  <c r="M327" i="20" s="1"/>
  <c r="L315" i="20"/>
  <c r="A315" i="20" s="1"/>
  <c r="L308" i="20"/>
  <c r="M308" i="20" s="1"/>
  <c r="L328" i="20"/>
  <c r="M328" i="20" s="1"/>
  <c r="L324" i="20"/>
  <c r="M324" i="20" s="1"/>
  <c r="L320" i="20"/>
  <c r="M320" i="20" s="1"/>
  <c r="L316" i="20"/>
  <c r="M316" i="20" s="1"/>
  <c r="L312" i="20"/>
  <c r="M312" i="20" s="1"/>
  <c r="A259" i="20"/>
  <c r="A261" i="20"/>
  <c r="S251" i="20"/>
  <c r="S217" i="20"/>
  <c r="S221" i="20"/>
  <c r="S258" i="20"/>
  <c r="S250" i="20"/>
  <c r="S231" i="20"/>
  <c r="S277" i="20"/>
  <c r="S254" i="20"/>
  <c r="S288" i="20"/>
  <c r="S212" i="20"/>
  <c r="S244" i="20"/>
  <c r="S227" i="20"/>
  <c r="S214" i="20"/>
  <c r="S252" i="20"/>
  <c r="S266" i="20"/>
  <c r="S224" i="20"/>
  <c r="S207" i="20"/>
  <c r="S232" i="20"/>
  <c r="S210" i="20"/>
  <c r="S267" i="20"/>
  <c r="S233" i="20"/>
  <c r="S246" i="20"/>
  <c r="S275" i="20"/>
  <c r="S241" i="20"/>
  <c r="S200" i="20"/>
  <c r="S245" i="20"/>
  <c r="S220" i="20"/>
  <c r="S242" i="20"/>
  <c r="S238" i="20"/>
  <c r="S215" i="20"/>
  <c r="S208" i="20"/>
  <c r="S201" i="20"/>
  <c r="S193" i="20"/>
  <c r="S213" i="20"/>
  <c r="S216" i="20"/>
  <c r="A66" i="20"/>
  <c r="A268" i="20"/>
  <c r="S262" i="20"/>
  <c r="S249" i="20"/>
  <c r="S273" i="20"/>
  <c r="S239" i="20"/>
  <c r="S289" i="20"/>
  <c r="S265" i="20"/>
  <c r="S211" i="20"/>
  <c r="S197" i="20"/>
  <c r="S198" i="20"/>
  <c r="S206" i="20"/>
  <c r="S218" i="20"/>
  <c r="S209" i="20"/>
  <c r="S234" i="20"/>
  <c r="S283" i="20"/>
  <c r="S247" i="20"/>
  <c r="S230" i="20"/>
  <c r="S204" i="20"/>
  <c r="S248" i="20"/>
  <c r="S223" i="20"/>
  <c r="S225" i="20"/>
  <c r="S255" i="20"/>
  <c r="S253" i="20"/>
  <c r="S222" i="20"/>
  <c r="S226" i="20"/>
  <c r="S205" i="20"/>
  <c r="S260" i="20"/>
  <c r="S243" i="20"/>
  <c r="S229" i="20"/>
  <c r="S269" i="20"/>
  <c r="S235" i="20"/>
  <c r="S240" i="20"/>
  <c r="S199" i="20"/>
  <c r="S281" i="20"/>
  <c r="S290" i="20"/>
  <c r="S196" i="20"/>
  <c r="A75" i="20"/>
  <c r="A71" i="20"/>
  <c r="A69" i="20"/>
  <c r="S237" i="20"/>
  <c r="S236" i="20"/>
  <c r="S228" i="20"/>
  <c r="S219" i="20"/>
  <c r="L116" i="20"/>
  <c r="M116" i="20" s="1"/>
  <c r="L119" i="20"/>
  <c r="M119" i="20" s="1"/>
  <c r="M255" i="20"/>
  <c r="A255" i="20"/>
  <c r="M246" i="20"/>
  <c r="A246" i="20"/>
  <c r="M244" i="20"/>
  <c r="A244" i="20"/>
  <c r="M230" i="20"/>
  <c r="A230" i="20"/>
  <c r="M236" i="20"/>
  <c r="A236" i="20"/>
  <c r="M254" i="20"/>
  <c r="A254" i="20"/>
  <c r="M238" i="20"/>
  <c r="A238" i="20"/>
  <c r="L145" i="20"/>
  <c r="M145" i="20" s="1"/>
  <c r="M218" i="20"/>
  <c r="A218" i="20"/>
  <c r="M226" i="20"/>
  <c r="A226" i="20"/>
  <c r="L125" i="20"/>
  <c r="M125" i="20" s="1"/>
  <c r="M279" i="20"/>
  <c r="A279" i="20"/>
  <c r="M269" i="20"/>
  <c r="A269" i="20"/>
  <c r="M258" i="20"/>
  <c r="A258" i="20"/>
  <c r="A250" i="20"/>
  <c r="M250" i="20"/>
  <c r="M247" i="20"/>
  <c r="A247" i="20"/>
  <c r="M241" i="20"/>
  <c r="A241" i="20"/>
  <c r="M235" i="20"/>
  <c r="A235" i="20"/>
  <c r="M227" i="20"/>
  <c r="A227" i="20"/>
  <c r="M277" i="20"/>
  <c r="A277" i="20"/>
  <c r="M265" i="20"/>
  <c r="A265" i="20"/>
  <c r="M243" i="20"/>
  <c r="A243" i="20"/>
  <c r="M228" i="20"/>
  <c r="A228" i="20"/>
  <c r="M219" i="20"/>
  <c r="A219" i="20"/>
  <c r="L146" i="20"/>
  <c r="M146" i="20" s="1"/>
  <c r="M285" i="20"/>
  <c r="A285" i="20"/>
  <c r="M281" i="20"/>
  <c r="A281" i="20"/>
  <c r="M271" i="20"/>
  <c r="A271" i="20"/>
  <c r="M256" i="20"/>
  <c r="A256" i="20"/>
  <c r="M251" i="20"/>
  <c r="A251" i="20"/>
  <c r="M245" i="20"/>
  <c r="A245" i="20"/>
  <c r="M239" i="20"/>
  <c r="A239" i="20"/>
  <c r="M229" i="20"/>
  <c r="A229" i="20"/>
  <c r="L122" i="20"/>
  <c r="M122" i="20" s="1"/>
  <c r="M275" i="20"/>
  <c r="A275" i="20"/>
  <c r="M253" i="20"/>
  <c r="A253" i="20"/>
  <c r="M225" i="20"/>
  <c r="A225" i="20"/>
  <c r="M282" i="20"/>
  <c r="A282" i="20"/>
  <c r="M260" i="20"/>
  <c r="A260" i="20"/>
  <c r="M232" i="20"/>
  <c r="A232" i="20"/>
  <c r="M274" i="20"/>
  <c r="A274" i="20"/>
  <c r="M262" i="20"/>
  <c r="A262" i="20"/>
  <c r="M249" i="20"/>
  <c r="A249" i="20"/>
  <c r="M233" i="20"/>
  <c r="A233" i="20"/>
  <c r="L143" i="20"/>
  <c r="M143" i="20" s="1"/>
  <c r="M283" i="20"/>
  <c r="A283" i="20"/>
  <c r="M263" i="20"/>
  <c r="A263" i="20"/>
  <c r="M270" i="20"/>
  <c r="A270" i="20"/>
  <c r="M221" i="20"/>
  <c r="A221" i="20"/>
  <c r="M288" i="20"/>
  <c r="A288" i="20"/>
  <c r="M231" i="20"/>
  <c r="A231" i="20"/>
  <c r="L144" i="20"/>
  <c r="M144" i="20" s="1"/>
  <c r="L147" i="20"/>
  <c r="M147" i="20" s="1"/>
  <c r="M222" i="20"/>
  <c r="A222" i="20"/>
  <c r="L121" i="20"/>
  <c r="M121" i="20" s="1"/>
  <c r="M224" i="20"/>
  <c r="A224" i="20"/>
  <c r="M220" i="20"/>
  <c r="A220" i="20"/>
  <c r="M286" i="20"/>
  <c r="A286" i="20"/>
  <c r="M273" i="20"/>
  <c r="A273" i="20"/>
  <c r="M266" i="20"/>
  <c r="A266" i="20"/>
  <c r="M252" i="20"/>
  <c r="A252" i="20"/>
  <c r="M248" i="20"/>
  <c r="A248" i="20"/>
  <c r="M242" i="20"/>
  <c r="A242" i="20"/>
  <c r="M240" i="20"/>
  <c r="A240" i="20"/>
  <c r="M234" i="20"/>
  <c r="A234" i="20"/>
  <c r="M287" i="20"/>
  <c r="A287" i="20"/>
  <c r="M267" i="20"/>
  <c r="A267" i="20"/>
  <c r="M237" i="20"/>
  <c r="A237" i="20"/>
  <c r="M223" i="20"/>
  <c r="A223" i="20"/>
  <c r="A313" i="20"/>
  <c r="A327" i="20"/>
  <c r="M319" i="20"/>
  <c r="A311" i="20"/>
  <c r="A278" i="20"/>
  <c r="M278" i="20"/>
  <c r="A67" i="20"/>
  <c r="M67" i="20"/>
  <c r="A211" i="20"/>
  <c r="M207" i="20"/>
  <c r="A207" i="20"/>
  <c r="M200" i="20"/>
  <c r="A200" i="20"/>
  <c r="M202" i="20"/>
  <c r="A202" i="20"/>
  <c r="M203" i="20"/>
  <c r="A203" i="20"/>
  <c r="M198" i="20"/>
  <c r="A198" i="20"/>
  <c r="M76" i="20"/>
  <c r="A76" i="20"/>
  <c r="M205" i="20"/>
  <c r="A205" i="20"/>
  <c r="M197" i="20"/>
  <c r="A197" i="20"/>
  <c r="M209" i="20"/>
  <c r="A209" i="20"/>
  <c r="M214" i="20"/>
  <c r="A214" i="20"/>
  <c r="M72" i="20"/>
  <c r="A72" i="20"/>
  <c r="M213" i="20"/>
  <c r="A213" i="20"/>
  <c r="M195" i="20"/>
  <c r="A195" i="20"/>
  <c r="M77" i="20"/>
  <c r="A77" i="20"/>
  <c r="M68" i="20"/>
  <c r="A68" i="20"/>
  <c r="M215" i="20"/>
  <c r="A215" i="20"/>
  <c r="M208" i="20"/>
  <c r="A208" i="20"/>
  <c r="M201" i="20"/>
  <c r="A201" i="20"/>
  <c r="M193" i="20"/>
  <c r="A193" i="20"/>
  <c r="M217" i="20"/>
  <c r="A217" i="20"/>
  <c r="M210" i="20"/>
  <c r="A210" i="20"/>
  <c r="M204" i="20"/>
  <c r="A204" i="20"/>
  <c r="M196" i="20"/>
  <c r="A196" i="20"/>
  <c r="M212" i="20"/>
  <c r="A212" i="20"/>
  <c r="M206" i="20"/>
  <c r="A206" i="20"/>
  <c r="M199" i="20"/>
  <c r="A199" i="20"/>
  <c r="M216" i="20"/>
  <c r="A216" i="20"/>
  <c r="M194" i="20"/>
  <c r="A194" i="20"/>
  <c r="A70" i="20"/>
  <c r="M70" i="20"/>
  <c r="M73" i="20"/>
  <c r="A73" i="20"/>
  <c r="M289" i="20"/>
  <c r="A289" i="20"/>
  <c r="L149" i="20"/>
  <c r="M290" i="20"/>
  <c r="A290" i="20"/>
  <c r="M257" i="20"/>
  <c r="A257" i="20"/>
  <c r="L117" i="20"/>
  <c r="L150" i="20"/>
  <c r="S325" i="20"/>
  <c r="S313" i="20"/>
  <c r="S327" i="20"/>
  <c r="S323" i="20"/>
  <c r="S321" i="20"/>
  <c r="S319" i="20"/>
  <c r="S317" i="20"/>
  <c r="S311" i="20"/>
  <c r="S326" i="20"/>
  <c r="S324" i="20"/>
  <c r="S322" i="20"/>
  <c r="S320" i="20"/>
  <c r="S318" i="20"/>
  <c r="S316" i="20"/>
  <c r="S314" i="20"/>
  <c r="S312" i="20"/>
  <c r="L168" i="20"/>
  <c r="M168" i="20" s="1"/>
  <c r="S329" i="20"/>
  <c r="S310" i="20"/>
  <c r="S328" i="20"/>
  <c r="L169" i="20"/>
  <c r="M169" i="20" s="1"/>
  <c r="S315" i="20"/>
  <c r="L166" i="20"/>
  <c r="M166" i="20" s="1"/>
  <c r="L165" i="20"/>
  <c r="L167" i="20"/>
  <c r="M167" i="20" s="1"/>
  <c r="A316" i="20" l="1"/>
  <c r="M305" i="20"/>
  <c r="A310" i="20"/>
  <c r="M318" i="20"/>
  <c r="M321" i="20"/>
  <c r="A324" i="20"/>
  <c r="A308" i="20"/>
  <c r="M326" i="20"/>
  <c r="A320" i="20"/>
  <c r="A309" i="20"/>
  <c r="A328" i="20"/>
  <c r="M306" i="20"/>
  <c r="M315" i="20"/>
  <c r="M329" i="20"/>
  <c r="A325" i="20"/>
  <c r="A312" i="20"/>
  <c r="A307" i="20"/>
  <c r="A317" i="20"/>
  <c r="A323" i="20"/>
  <c r="M314" i="20"/>
  <c r="A322" i="20"/>
  <c r="S306" i="20"/>
  <c r="S309" i="20"/>
  <c r="S308" i="20"/>
  <c r="S305" i="20"/>
  <c r="S307" i="20"/>
  <c r="L184" i="20"/>
  <c r="M184" i="20" s="1"/>
  <c r="L186" i="20"/>
  <c r="M186" i="20" s="1"/>
  <c r="L178" i="20"/>
  <c r="M178" i="20" s="1"/>
  <c r="L176" i="20"/>
  <c r="M176" i="20" s="1"/>
  <c r="L189" i="20"/>
  <c r="M189" i="20" s="1"/>
  <c r="L177" i="20"/>
  <c r="M177" i="20" s="1"/>
  <c r="L170" i="20"/>
  <c r="M170" i="20" s="1"/>
  <c r="L187" i="20"/>
  <c r="M187" i="20" s="1"/>
  <c r="L172" i="20"/>
  <c r="M172" i="20" s="1"/>
  <c r="L174" i="20"/>
  <c r="M174" i="20" s="1"/>
  <c r="L175" i="20"/>
  <c r="M175" i="20" s="1"/>
  <c r="A165" i="20"/>
  <c r="M165" i="20"/>
  <c r="L182" i="20"/>
  <c r="M182" i="20" s="1"/>
  <c r="L171" i="20"/>
  <c r="M171" i="20" s="1"/>
  <c r="L180" i="20"/>
  <c r="M180" i="20" s="1"/>
  <c r="L188" i="20"/>
  <c r="M188" i="20" s="1"/>
  <c r="L173" i="20"/>
  <c r="M173" i="20" s="1"/>
  <c r="L179" i="20"/>
  <c r="M179" i="20" s="1"/>
  <c r="L181" i="20"/>
  <c r="M181" i="20" s="1"/>
  <c r="L183" i="20"/>
  <c r="M183" i="20" s="1"/>
  <c r="L185" i="20"/>
  <c r="M185" i="20" s="1"/>
  <c r="M149" i="20"/>
  <c r="A149" i="20"/>
  <c r="M117" i="20"/>
  <c r="A117" i="20"/>
  <c r="M150" i="20"/>
  <c r="A150" i="20"/>
  <c r="J18" i="4"/>
  <c r="L302" i="20" l="1"/>
  <c r="L300" i="20"/>
  <c r="L301" i="20"/>
  <c r="L299" i="20"/>
  <c r="L304" i="20"/>
  <c r="L298" i="20"/>
  <c r="L303" i="20"/>
  <c r="E156" i="20"/>
  <c r="E154" i="20"/>
  <c r="E152" i="20"/>
  <c r="D156" i="20"/>
  <c r="D154" i="20"/>
  <c r="D153" i="20"/>
  <c r="D152" i="20"/>
  <c r="E157" i="20"/>
  <c r="E155" i="20"/>
  <c r="E153" i="20"/>
  <c r="D157" i="20"/>
  <c r="D155" i="20"/>
  <c r="J157" i="20"/>
  <c r="J156" i="20"/>
  <c r="J155" i="20"/>
  <c r="J154" i="20"/>
  <c r="J153" i="20"/>
  <c r="J152" i="20"/>
  <c r="K157" i="20"/>
  <c r="K156" i="20"/>
  <c r="K155" i="20"/>
  <c r="K154" i="20"/>
  <c r="K153" i="20"/>
  <c r="K152" i="20"/>
  <c r="L294" i="20"/>
  <c r="L297" i="20"/>
  <c r="L293" i="20"/>
  <c r="L295" i="20"/>
  <c r="L296" i="20"/>
  <c r="D190" i="20"/>
  <c r="E190" i="20"/>
  <c r="L330" i="20"/>
  <c r="J151" i="20"/>
  <c r="K151" i="20"/>
  <c r="D151" i="20"/>
  <c r="E151" i="20"/>
  <c r="L291" i="20"/>
  <c r="L292" i="20"/>
  <c r="S298" i="20"/>
  <c r="S304" i="20"/>
  <c r="S303" i="20"/>
  <c r="S302" i="20"/>
  <c r="S301" i="20"/>
  <c r="S294" i="20"/>
  <c r="S297" i="20"/>
  <c r="S296" i="20"/>
  <c r="S300" i="20"/>
  <c r="S293" i="20"/>
  <c r="S299" i="20"/>
  <c r="S295" i="20"/>
  <c r="S292" i="20"/>
  <c r="I148" i="13"/>
  <c r="M298" i="20" l="1"/>
  <c r="A298" i="20"/>
  <c r="M299" i="20"/>
  <c r="A299" i="20"/>
  <c r="M300" i="20"/>
  <c r="A300" i="20"/>
  <c r="M303" i="20"/>
  <c r="A303" i="20"/>
  <c r="M304" i="20"/>
  <c r="A304" i="20"/>
  <c r="M301" i="20"/>
  <c r="A301" i="20"/>
  <c r="M302" i="20"/>
  <c r="A302" i="20"/>
  <c r="A297" i="20"/>
  <c r="M297" i="20"/>
  <c r="M295" i="20"/>
  <c r="A295" i="20"/>
  <c r="M296" i="20"/>
  <c r="A296" i="20"/>
  <c r="A293" i="20"/>
  <c r="M293" i="20"/>
  <c r="M294" i="20"/>
  <c r="A294" i="20"/>
  <c r="M330" i="20"/>
  <c r="N42" i="20" s="1"/>
  <c r="A330" i="20"/>
  <c r="A292" i="20"/>
  <c r="M292" i="20"/>
  <c r="M291" i="20"/>
  <c r="A291" i="20"/>
  <c r="J51" i="20"/>
  <c r="E51" i="20"/>
  <c r="D51" i="20"/>
  <c r="A191" i="20"/>
  <c r="L53" i="20" l="1"/>
  <c r="L58" i="20"/>
  <c r="L60" i="20"/>
  <c r="L64" i="20"/>
  <c r="J11" i="4"/>
  <c r="J12" i="4"/>
  <c r="J13" i="4"/>
  <c r="J14" i="4"/>
  <c r="J15" i="4"/>
  <c r="J16" i="4"/>
  <c r="J17" i="4"/>
  <c r="J19" i="4"/>
  <c r="J24" i="4"/>
  <c r="J10" i="4"/>
  <c r="L142" i="20" l="1"/>
  <c r="M142" i="20" s="1"/>
  <c r="L134" i="20"/>
  <c r="M134" i="20" s="1"/>
  <c r="L129" i="20"/>
  <c r="M129" i="20" s="1"/>
  <c r="L140" i="20"/>
  <c r="M140" i="20" s="1"/>
  <c r="L133" i="20"/>
  <c r="M133" i="20" s="1"/>
  <c r="L128" i="20"/>
  <c r="M128" i="20" s="1"/>
  <c r="L139" i="20"/>
  <c r="M139" i="20" s="1"/>
  <c r="L127" i="20"/>
  <c r="M127" i="20" s="1"/>
  <c r="L132" i="20"/>
  <c r="M132" i="20" s="1"/>
  <c r="L136" i="20"/>
  <c r="M136" i="20" s="1"/>
  <c r="L130" i="20"/>
  <c r="M130" i="20" s="1"/>
  <c r="L126" i="20"/>
  <c r="M126" i="20" s="1"/>
  <c r="M64" i="20"/>
  <c r="A64" i="20"/>
  <c r="M60" i="20"/>
  <c r="A60" i="20"/>
  <c r="A58" i="20"/>
  <c r="M58" i="20"/>
  <c r="M53" i="20"/>
  <c r="A53" i="20"/>
  <c r="J25" i="4"/>
  <c r="G25" i="4"/>
  <c r="E12" i="21" l="1"/>
  <c r="E33" i="21" s="1"/>
  <c r="S203" i="20"/>
  <c r="S195" i="20"/>
  <c r="L141" i="20"/>
  <c r="M141" i="20" s="1"/>
  <c r="L135" i="20"/>
  <c r="M135" i="20" s="1"/>
  <c r="L137" i="20"/>
  <c r="M137" i="20" s="1"/>
  <c r="L131" i="20"/>
  <c r="M131" i="20" s="1"/>
  <c r="S278" i="20"/>
  <c r="L138" i="20"/>
  <c r="M138" i="20" s="1"/>
  <c r="L61" i="20"/>
  <c r="L59" i="20"/>
  <c r="L57" i="20"/>
  <c r="S202" i="20"/>
  <c r="L65" i="20"/>
  <c r="S194" i="20"/>
  <c r="L56" i="20"/>
  <c r="L52" i="20"/>
  <c r="S192" i="20"/>
  <c r="L63" i="20" l="1"/>
  <c r="M63" i="20" s="1"/>
  <c r="L55" i="20"/>
  <c r="A55" i="20" s="1"/>
  <c r="A59" i="20"/>
  <c r="M59" i="20"/>
  <c r="L54" i="20"/>
  <c r="L62" i="20"/>
  <c r="M56" i="20"/>
  <c r="A56" i="20"/>
  <c r="M65" i="20"/>
  <c r="A65" i="20"/>
  <c r="M57" i="20"/>
  <c r="A57" i="20"/>
  <c r="M61" i="20"/>
  <c r="A61" i="20"/>
  <c r="A52" i="20"/>
  <c r="M52" i="20"/>
  <c r="A63" i="20" l="1"/>
  <c r="M55" i="20"/>
  <c r="A62" i="20"/>
  <c r="M62" i="20"/>
  <c r="A54" i="20"/>
  <c r="M54" i="20"/>
  <c r="L158" i="20" l="1"/>
  <c r="M158" i="20" s="1"/>
  <c r="L163" i="20"/>
  <c r="M163" i="20" s="1"/>
  <c r="L159" i="20"/>
  <c r="M159" i="20" s="1"/>
  <c r="L160" i="20"/>
  <c r="M160" i="20" s="1"/>
  <c r="L164" i="20"/>
  <c r="M164" i="20" s="1"/>
  <c r="L162" i="20"/>
  <c r="M162" i="20" s="1"/>
  <c r="L161" i="20"/>
  <c r="M161" i="20" s="1"/>
  <c r="L155" i="20"/>
  <c r="L154" i="20"/>
  <c r="L156" i="20"/>
  <c r="L153" i="20"/>
  <c r="L157" i="20"/>
  <c r="L152" i="20"/>
  <c r="L151" i="20"/>
  <c r="S291" i="20"/>
  <c r="M153" i="20" l="1"/>
  <c r="A153" i="20"/>
  <c r="A157" i="20"/>
  <c r="M157" i="20"/>
  <c r="M156" i="20"/>
  <c r="A156" i="20"/>
  <c r="M155" i="20"/>
  <c r="A155" i="20"/>
  <c r="M154" i="20"/>
  <c r="A154" i="20"/>
  <c r="M152" i="20"/>
  <c r="A152" i="20"/>
  <c r="A151" i="20"/>
  <c r="M151" i="20"/>
  <c r="G108" i="13"/>
  <c r="L190" i="20" l="1"/>
  <c r="S330" i="20"/>
  <c r="L51" i="20"/>
  <c r="M148" i="20" s="1"/>
  <c r="H148" i="13"/>
  <c r="H150" i="13" s="1"/>
  <c r="S191" i="20" l="1"/>
  <c r="M331" i="20"/>
  <c r="M190" i="20"/>
  <c r="A190" i="20"/>
  <c r="J148" i="13"/>
  <c r="L332" i="20"/>
  <c r="M51" i="20"/>
  <c r="A51" i="20"/>
  <c r="K150" i="13"/>
  <c r="A331" i="20" l="1"/>
  <c r="M332" i="20"/>
  <c r="E35" i="21" l="1"/>
  <c r="G38" i="21" s="1"/>
  <c r="N38" i="20" s="1"/>
  <c r="G35" i="21"/>
  <c r="G39"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 Cronchey</author>
  </authors>
  <commentList>
    <comment ref="H5" authorId="0" shapeId="0" xr:uid="{45AB9514-568A-4090-9205-FBB11DC6BBC7}">
      <text>
        <r>
          <rPr>
            <b/>
            <sz val="9"/>
            <color indexed="81"/>
            <rFont val="Tahoma"/>
            <family val="2"/>
          </rPr>
          <t>Isabel Cronchey:</t>
        </r>
        <r>
          <rPr>
            <sz val="9"/>
            <color indexed="81"/>
            <rFont val="Tahoma"/>
            <family val="2"/>
          </rPr>
          <t xml:space="preserve">
5 digits
e.g. xxxxx</t>
        </r>
      </text>
    </comment>
    <comment ref="I5" authorId="0" shapeId="0" xr:uid="{A0926371-20F5-4979-A9AF-213BCE5EDBDF}">
      <text>
        <r>
          <rPr>
            <b/>
            <sz val="9"/>
            <color indexed="81"/>
            <rFont val="Tahoma"/>
            <family val="2"/>
          </rPr>
          <t>Isabel Cronchey:</t>
        </r>
        <r>
          <rPr>
            <sz val="9"/>
            <color indexed="81"/>
            <rFont val="Tahoma"/>
            <family val="2"/>
          </rPr>
          <t xml:space="preserve">
1 letter, 6 digits, no gaps
e.g. $xxxx</t>
        </r>
      </text>
    </comment>
    <comment ref="J5" authorId="0" shapeId="0" xr:uid="{B1E4D413-3CC3-4893-9EF0-3ADD6361D48E}">
      <text>
        <r>
          <rPr>
            <b/>
            <sz val="9"/>
            <color indexed="81"/>
            <rFont val="Tahoma"/>
            <family val="2"/>
          </rPr>
          <t>Isabel Cronchey:</t>
        </r>
        <r>
          <rPr>
            <sz val="9"/>
            <color indexed="81"/>
            <rFont val="Tahoma"/>
            <family val="2"/>
          </rPr>
          <t xml:space="preserve">
1 letter, 4 digits, hyphen, 3 digits, no gap
e.g. $xxxx-xxx</t>
        </r>
      </text>
    </comment>
    <comment ref="K5" authorId="0" shapeId="0" xr:uid="{EC5EEBE0-330B-4A70-98C2-4D2D5AC18177}">
      <text>
        <r>
          <rPr>
            <b/>
            <sz val="9"/>
            <color indexed="81"/>
            <rFont val="Tahoma"/>
            <family val="2"/>
          </rPr>
          <t>Isabel Cronchey:</t>
        </r>
        <r>
          <rPr>
            <sz val="9"/>
            <color indexed="81"/>
            <rFont val="Tahoma"/>
            <family val="2"/>
          </rPr>
          <t xml:space="preserve">
If Account code is R6000 or R6001 you MUST include a 'G' code.
1 letter, 4 digits
e.g. $xxxx
</t>
        </r>
      </text>
    </comment>
    <comment ref="L5" authorId="0" shapeId="0" xr:uid="{8CFCE529-01F6-47FB-A02E-1D80122F6D72}">
      <text>
        <r>
          <rPr>
            <b/>
            <sz val="9"/>
            <color indexed="81"/>
            <rFont val="Tahoma"/>
            <family val="2"/>
          </rPr>
          <t>Isabel Cronchey:</t>
        </r>
        <r>
          <rPr>
            <sz val="9"/>
            <color indexed="81"/>
            <rFont val="Tahoma"/>
            <family val="2"/>
          </rPr>
          <t xml:space="preserve">
6 digits
e.g. xxxxxx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Isabel Cronchey</author>
  </authors>
  <commentList>
    <comment ref="B5" authorId="0" shapeId="0" xr:uid="{4ADBE141-4BFA-4A4B-83F3-9063D0EE8964}">
      <text>
        <r>
          <rPr>
            <b/>
            <sz val="9"/>
            <color indexed="81"/>
            <rFont val="Tahoma"/>
            <family val="2"/>
          </rPr>
          <t>Isabel Cronchey:</t>
        </r>
        <r>
          <rPr>
            <sz val="9"/>
            <color indexed="81"/>
            <rFont val="Tahoma"/>
            <family val="2"/>
          </rPr>
          <t xml:space="preserve">
Just type in number - leading zeros will show up automatically</t>
        </r>
      </text>
    </comment>
    <comment ref="H5" authorId="0" shapeId="0" xr:uid="{FF71A163-8BAB-4530-ADB9-4345348EC9D2}">
      <text>
        <r>
          <rPr>
            <b/>
            <sz val="9"/>
            <color indexed="81"/>
            <rFont val="Tahoma"/>
            <family val="2"/>
          </rPr>
          <t>Isabel Cronchey:</t>
        </r>
        <r>
          <rPr>
            <sz val="9"/>
            <color indexed="81"/>
            <rFont val="Tahoma"/>
            <family val="2"/>
          </rPr>
          <t xml:space="preserve">
5 digits
e.g. xxxxx</t>
        </r>
      </text>
    </comment>
    <comment ref="I5" authorId="0" shapeId="0" xr:uid="{443177EF-7BFD-44F8-9036-3A7020EF8746}">
      <text>
        <r>
          <rPr>
            <b/>
            <sz val="9"/>
            <color indexed="81"/>
            <rFont val="Tahoma"/>
            <family val="2"/>
          </rPr>
          <t>Isabel Cronchey:</t>
        </r>
        <r>
          <rPr>
            <sz val="9"/>
            <color indexed="81"/>
            <rFont val="Tahoma"/>
            <family val="2"/>
          </rPr>
          <t xml:space="preserve">
1 letter, 6 digits, no gaps
e.g. $xxxx</t>
        </r>
      </text>
    </comment>
    <comment ref="J5" authorId="0" shapeId="0" xr:uid="{5AA7845C-69AB-47A9-8E95-2893B178F3FD}">
      <text>
        <r>
          <rPr>
            <b/>
            <sz val="9"/>
            <color indexed="81"/>
            <rFont val="Tahoma"/>
            <family val="2"/>
          </rPr>
          <t>Isabel Cronchey:</t>
        </r>
        <r>
          <rPr>
            <sz val="9"/>
            <color indexed="81"/>
            <rFont val="Tahoma"/>
            <family val="2"/>
          </rPr>
          <t xml:space="preserve">
1 letter, 4 digits, hyphen, 3 digits, no gap
e.g. $xxxx-xxx</t>
        </r>
      </text>
    </comment>
    <comment ref="K5" authorId="0" shapeId="0" xr:uid="{DDE2B5CF-014B-4813-BCBF-FD87ADB05F5D}">
      <text>
        <r>
          <rPr>
            <b/>
            <sz val="9"/>
            <color indexed="81"/>
            <rFont val="Tahoma"/>
            <family val="2"/>
          </rPr>
          <t>Isabel Cronchey:</t>
        </r>
        <r>
          <rPr>
            <sz val="9"/>
            <color indexed="81"/>
            <rFont val="Tahoma"/>
            <family val="2"/>
          </rPr>
          <t xml:space="preserve">
If Account code is R6000 or R6001 you MUST include a 'G' code.
1 letter, 4 digits
e.g. $xxxx
</t>
        </r>
      </text>
    </comment>
    <comment ref="L5" authorId="0" shapeId="0" xr:uid="{924B770B-1A1E-49F5-A487-51F814E577BE}">
      <text>
        <r>
          <rPr>
            <b/>
            <sz val="9"/>
            <color indexed="81"/>
            <rFont val="Tahoma"/>
            <family val="2"/>
          </rPr>
          <t>Isabel Cronchey:</t>
        </r>
        <r>
          <rPr>
            <sz val="9"/>
            <color indexed="81"/>
            <rFont val="Tahoma"/>
            <family val="2"/>
          </rPr>
          <t xml:space="preserve">
6 digits
e.g. xxxxxx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Isabel Cronchey</author>
  </authors>
  <commentList>
    <comment ref="B4" authorId="0" shapeId="0" xr:uid="{ACAB71B1-FA74-4B77-8FA2-FEAC905F7F58}">
      <text>
        <r>
          <rPr>
            <b/>
            <sz val="9"/>
            <color indexed="81"/>
            <rFont val="Tahoma"/>
            <family val="2"/>
          </rPr>
          <t>Isabel Cronchey:</t>
        </r>
        <r>
          <rPr>
            <sz val="9"/>
            <color indexed="81"/>
            <rFont val="Tahoma"/>
            <family val="2"/>
          </rPr>
          <t xml:space="preserve">
Just type in number - leading zeros will show up automatically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Isabel Cronchey</author>
  </authors>
  <commentList>
    <comment ref="B9" authorId="0" shapeId="0" xr:uid="{B312347F-D39E-4B3F-A44D-3DD43FE57F8A}">
      <text>
        <r>
          <rPr>
            <b/>
            <sz val="9"/>
            <color indexed="81"/>
            <rFont val="Tahoma"/>
            <family val="2"/>
          </rPr>
          <t>Isabel Cronchey:</t>
        </r>
        <r>
          <rPr>
            <sz val="9"/>
            <color indexed="81"/>
            <rFont val="Tahoma"/>
            <family val="2"/>
          </rPr>
          <t xml:space="preserve">
Just type in number - leading zeros will show up automatically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Isabel Cronchey</author>
  </authors>
  <commentList>
    <comment ref="D7" authorId="0" shapeId="0" xr:uid="{3CB59F83-75D2-4A8B-97C1-384436ECE01A}">
      <text>
        <r>
          <rPr>
            <b/>
            <sz val="9"/>
            <color indexed="81"/>
            <rFont val="Tahoma"/>
            <family val="2"/>
          </rPr>
          <t>Isabel Cronchey:</t>
        </r>
        <r>
          <rPr>
            <sz val="9"/>
            <color indexed="81"/>
            <rFont val="Tahoma"/>
            <family val="2"/>
          </rPr>
          <t xml:space="preserve">
If Account code is R6000 you must include a 'G' code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<sst xmlns="http://schemas.openxmlformats.org/spreadsheetml/2006/main" count="1173" uniqueCount="400">
  <si>
    <t>Date</t>
  </si>
  <si>
    <t>Payee</t>
  </si>
  <si>
    <t>Description</t>
  </si>
  <si>
    <t>Yellow Sheet / Receipt Number</t>
  </si>
  <si>
    <t xml:space="preserve">Cat 6 ICS code / MOSAIC NO. </t>
  </si>
  <si>
    <t>VAT Amount            £</t>
  </si>
  <si>
    <t>Total including VAT                            £</t>
  </si>
  <si>
    <t>Chq No</t>
  </si>
  <si>
    <t>Cost Centre</t>
  </si>
  <si>
    <t>Account Code</t>
  </si>
  <si>
    <t>Cat 7 -        G Code</t>
  </si>
  <si>
    <t>Bank Statement No</t>
  </si>
  <si>
    <t>Name of Setting</t>
  </si>
  <si>
    <t>Date of Claim</t>
  </si>
  <si>
    <t>Total including  VAT                            £</t>
  </si>
  <si>
    <t>CASH EXPENDITURE</t>
  </si>
  <si>
    <t>CHEQUE EXPENDITURE</t>
  </si>
  <si>
    <t>CASHED CHEQUES</t>
  </si>
  <si>
    <t>Cash</t>
  </si>
  <si>
    <t xml:space="preserve">Where there is a mixture of VAT liabilities (rates used) on an invoice, it should be clear where no VAT is payable and each liability should be separately totalled. </t>
  </si>
  <si>
    <t xml:space="preserve">Some petty cash (imprest) transactions involve VAT although it may not be immediately obvious on the documentation (e.g. till receipts for shop purchases).  </t>
  </si>
  <si>
    <t xml:space="preserve">Nevertheless, WBC can still reclaim the VAT element, provided that a valid VAT invoice is obtained.  </t>
  </si>
  <si>
    <t xml:space="preserve">If this is done, this will reduce the charge to the cost centre accordingly.  You should therefore take care to code out the VAT on local purchases.  </t>
  </si>
  <si>
    <t xml:space="preserve">If the total cost is less than £250 (including VAT), then a less detailed tax invoice will suffice.  This should contain (as a minimum) the following information:- </t>
  </si>
  <si>
    <t>If there is no VAT registration number then it is possible the supplier is a small organisation that is not registered for VAT.  In this case, the supplier will charge no VAT.  If a supplier charges VAT they must record their VAT registration number on the invoice.</t>
  </si>
  <si>
    <t>A supermarket till roll is acceptable if it shows the supermarket’s VAT registration number and clearly identifies the individual items that are subject to VAT.</t>
  </si>
  <si>
    <t>The VAT Fraction</t>
  </si>
  <si>
    <t xml:space="preserve">When a less detailed tax invoice is received, the VAT amount needs to be separated for coding.  </t>
  </si>
  <si>
    <t>Total                         £</t>
  </si>
  <si>
    <t>Total                  £</t>
  </si>
  <si>
    <t>Unpresented cheques are cheques you have written to a payee or to cash that have not shown up on a bank statement yet.</t>
  </si>
  <si>
    <t>VAT is a tax chargeable on most business transactions in the UK.  It is passed on to other businesses and the general public.</t>
  </si>
  <si>
    <t>Value Added Tax (VAT)</t>
  </si>
  <si>
    <t>As a Local Authority, WBC can recover VAT spent in the course of running its business including functions it is required to provide by law.</t>
  </si>
  <si>
    <t>The requirements of a VAT Invoice are shown below.  For a till receipt they are less stringent - these requirements are further down.</t>
  </si>
  <si>
    <t>a)</t>
  </si>
  <si>
    <t>b)</t>
  </si>
  <si>
    <t>c)</t>
  </si>
  <si>
    <t>d)</t>
  </si>
  <si>
    <t>e)</t>
  </si>
  <si>
    <t>f)</t>
  </si>
  <si>
    <t>g)</t>
  </si>
  <si>
    <t>h)</t>
  </si>
  <si>
    <t>i)</t>
  </si>
  <si>
    <t xml:space="preserve">An identifying number (e.g. invoice number). </t>
  </si>
  <si>
    <t>The time of the supply (i.e. tax point).</t>
  </si>
  <si>
    <t xml:space="preserve"> The suppliers name, address and VAT registration number. </t>
  </si>
  <si>
    <t xml:space="preserve">The date of issue of the document. </t>
  </si>
  <si>
    <t xml:space="preserve">The Council’s name and address, or that of a council establishment or school (not that of an individual person and certainly not that of a third party) </t>
  </si>
  <si>
    <t xml:space="preserve">A description of the goods or services supplied and, for each description, the quantity or extent of supply, unit prices, the charge made excluding VAT, and the rate of VAT. </t>
  </si>
  <si>
    <t xml:space="preserve">The total charge excluding VAT. </t>
  </si>
  <si>
    <t xml:space="preserve">The rate or amount of any discount offered </t>
  </si>
  <si>
    <t xml:space="preserve">The total VAT payable. </t>
  </si>
  <si>
    <t>•</t>
  </si>
  <si>
    <t xml:space="preserve">The suppliers name, address and VAT registration number. </t>
  </si>
  <si>
    <t>A description sufficient to identify the goods or services supplied.</t>
  </si>
  <si>
    <t xml:space="preserve">The charge made, including VAT. </t>
  </si>
  <si>
    <t xml:space="preserve">The rate of VAT. </t>
  </si>
  <si>
    <t>Till Receipts</t>
  </si>
  <si>
    <t>Imprests &amp; Petty Cash</t>
  </si>
  <si>
    <t>Requirements of a VAT invoice</t>
  </si>
  <si>
    <t>Which Rate of VAT?</t>
  </si>
  <si>
    <t>There are different rates of VAT some of which are 0%!  Most items where VAT applies are Standard Rated (SR).  Currently the SR is 20%.</t>
  </si>
  <si>
    <t>Some items such as domestic heating or sanitary products (currently but this one will change to 0% from 1/1/21) are Reduced Rate (RR).  The RR is 5%.</t>
  </si>
  <si>
    <t xml:space="preserve">Where all the items on the invoice are Standard Rated (at 20%), the VAT element is 1/6th of the total including VAT, i.e. divide by 6.  </t>
  </si>
  <si>
    <t>If all the items are at the Reduced Rate (at 5%), the VAT element is 1/21st of the VAT inclusive amount, i.e. divide by 21.</t>
  </si>
  <si>
    <t>Rate of VAT</t>
  </si>
  <si>
    <t>BANK STATEMENT</t>
  </si>
  <si>
    <t>You can use the calculator included on the next tab to help with this.</t>
  </si>
  <si>
    <t>Date of current bank statement</t>
  </si>
  <si>
    <t>Add transactions since last statement</t>
  </si>
  <si>
    <t>Cash In</t>
  </si>
  <si>
    <t>Calculated Cash Balance</t>
  </si>
  <si>
    <t>Difference</t>
  </si>
  <si>
    <t>Add previous claim not received</t>
  </si>
  <si>
    <t>Adjusted Balance</t>
  </si>
  <si>
    <t>Total of this Claim</t>
  </si>
  <si>
    <t>Total balance (must equal advance given)</t>
  </si>
  <si>
    <t>Difference to Imprest Limit</t>
  </si>
  <si>
    <t>Difference to Claim Amount</t>
  </si>
  <si>
    <t>RECONCILIATION</t>
  </si>
  <si>
    <t>Cat 4 Code</t>
  </si>
  <si>
    <t>Cat4 Code</t>
  </si>
  <si>
    <t>Please fill in the Beige Boxes - others will calculate</t>
  </si>
  <si>
    <t>Tax Code</t>
  </si>
  <si>
    <t>Trans Type</t>
  </si>
  <si>
    <t>Line Description</t>
  </si>
  <si>
    <t>JOURNAL PREP</t>
  </si>
  <si>
    <t>VAT Amount</t>
  </si>
  <si>
    <t>Total Amount</t>
  </si>
  <si>
    <t>Net Amount</t>
  </si>
  <si>
    <t xml:space="preserve">Acc Code </t>
  </si>
  <si>
    <t>CAT 6</t>
  </si>
  <si>
    <t>CAT 7</t>
  </si>
  <si>
    <t>BZ375</t>
  </si>
  <si>
    <t>90000</t>
  </si>
  <si>
    <t>P0008</t>
  </si>
  <si>
    <t>BWO Jnl No</t>
  </si>
  <si>
    <t>Claim Date</t>
  </si>
  <si>
    <t>Imprest / Petty Cash</t>
  </si>
  <si>
    <t xml:space="preserve">Customer Name </t>
  </si>
  <si>
    <t>Imprest</t>
  </si>
  <si>
    <t>Z9015</t>
  </si>
  <si>
    <t>Amount Reimbursed    £</t>
  </si>
  <si>
    <t>PAYMENT VOUCHER</t>
  </si>
  <si>
    <t>Purchase to Pay</t>
  </si>
  <si>
    <t>99999-999</t>
  </si>
  <si>
    <t>Net          (Amount before VAT)                                              £</t>
  </si>
  <si>
    <t>Method</t>
  </si>
  <si>
    <r>
      <t xml:space="preserve">DO </t>
    </r>
    <r>
      <rPr>
        <b/>
        <sz val="11"/>
        <color theme="1"/>
        <rFont val="Calibri"/>
        <family val="2"/>
        <scheme val="minor"/>
      </rPr>
      <t>NOT</t>
    </r>
    <r>
      <rPr>
        <sz val="11"/>
        <color theme="1"/>
        <rFont val="Calibri"/>
        <family val="2"/>
        <scheme val="minor"/>
      </rPr>
      <t xml:space="preserve"> fill in white cells - it </t>
    </r>
    <r>
      <rPr>
        <b/>
        <sz val="11"/>
        <color theme="1"/>
        <rFont val="Calibri"/>
        <family val="2"/>
        <scheme val="minor"/>
      </rPr>
      <t>WILL</t>
    </r>
    <r>
      <rPr>
        <sz val="11"/>
        <color theme="1"/>
        <rFont val="Calibri"/>
        <family val="2"/>
        <scheme val="minor"/>
      </rPr>
      <t xml:space="preserve"> delay your claim if we have to come back to you!</t>
    </r>
  </si>
  <si>
    <t>Introduction</t>
  </si>
  <si>
    <t>UNPRESTENTED CHEQUES - YEAR to DATE</t>
  </si>
  <si>
    <t xml:space="preserve">   </t>
  </si>
  <si>
    <t>Please fill in the ORANGE boxes only.</t>
  </si>
  <si>
    <t>Please copy / scan / download (as applicable) a copy of your bank statement into this sheet.</t>
  </si>
  <si>
    <t>Please enter values in Orange boxes ONLY the rest will calculate</t>
  </si>
  <si>
    <t xml:space="preserve">Till receipts often indicate items that include VAT by showing 'V' or '*' next to them.  </t>
  </si>
  <si>
    <t>The amounts to include on the Cash or Chqs to Payee tabs will be shown in the gold &amp; blue boxes.</t>
  </si>
  <si>
    <t>Note that most items that include VAT will be at the Standard Rate of 20%. So take care to use that line.</t>
  </si>
  <si>
    <t>Imprest Accounts Claim Form Instruction Sheet</t>
  </si>
  <si>
    <t>Z9003</t>
  </si>
  <si>
    <t>If a cheque on this tab does subsequently appear on your bank statement please fill in the bank statement no on this sheet.</t>
  </si>
  <si>
    <t>If a cheque on this tab is over 6 months old then add it in again on a new line but this time put the figure in as a minus.</t>
  </si>
  <si>
    <t>Unpresented Chqs Tab</t>
  </si>
  <si>
    <t>Approved Fund Holders Responsibility</t>
  </si>
  <si>
    <t>A permanent record must be kept to show transactions into and out of the Petty Cash Float or Imprest Account. Details shall include the following information:</t>
  </si>
  <si>
    <t xml:space="preserve">A sales receipt or petty cash voucher should retained to support each payment.  Claims for reimbursement should be made at least once per month. </t>
  </si>
  <si>
    <t>User Guidance Notes</t>
  </si>
  <si>
    <t xml:space="preserve">Making payments from an Imprest Account </t>
  </si>
  <si>
    <t>Making a claim for reimbursement</t>
  </si>
  <si>
    <t>The Approved Fund Holder must reconcile the bank account each time a reimbursement claim is made.</t>
  </si>
  <si>
    <t>General – applicable to Imprest &amp; Petty Cash Accounts</t>
  </si>
  <si>
    <t>The use of correction fluids to amend errors is not permitted</t>
  </si>
  <si>
    <r>
      <t>2.</t>
    </r>
    <r>
      <rPr>
        <sz val="11"/>
        <color theme="1"/>
        <rFont val="Calibri"/>
        <family val="2"/>
        <scheme val="minor"/>
      </rPr>
      <t>      To pay monthly Corporate Charge Card statements</t>
    </r>
  </si>
  <si>
    <r>
      <t>3.</t>
    </r>
    <r>
      <rPr>
        <sz val="11"/>
        <color theme="1"/>
        <rFont val="Calibri"/>
        <family val="2"/>
        <scheme val="minor"/>
      </rPr>
      <t>      For genuinely urgent purchases</t>
    </r>
  </si>
  <si>
    <r>
      <t>5.</t>
    </r>
    <r>
      <rPr>
        <sz val="11"/>
        <color theme="1"/>
        <rFont val="Calibri"/>
        <family val="2"/>
        <scheme val="minor"/>
      </rPr>
      <t>      In exceptional circumstances, the payment of an invoice to secure prompt payment discount where the invoice has been delayed.</t>
    </r>
  </si>
  <si>
    <t xml:space="preserve">   - name of the person claiming repayment </t>
  </si>
  <si>
    <t xml:space="preserve">   - the date of the claim and the date that the payment was made</t>
  </si>
  <si>
    <t xml:space="preserve">   - the item(s) purchased </t>
  </si>
  <si>
    <t xml:space="preserve">   - the signature of the claimant to confirm repayment</t>
  </si>
  <si>
    <t>An imprest account will provide the service area with a bank account and cheque book.   This will allow the service area to make cheque payments and minor cash payments. The cash is accessed by cashing a cheque.</t>
  </si>
  <si>
    <t>The Approved Fund Holder should submit an imprest reimbursement claim at least once per month.  The claim should be made via imprest claim forms.</t>
  </si>
  <si>
    <t xml:space="preserve">All supporting vouchers should be completed in ink.  </t>
  </si>
  <si>
    <t>Authorised signatories should not authorise their own reimbursement claims.</t>
  </si>
  <si>
    <t>Transaction records and supporting documentation to be retained for 7 years.  This is required for audit and VAT purposes</t>
  </si>
  <si>
    <t>Imprest Account Information &amp; Responsibilities</t>
  </si>
  <si>
    <t xml:space="preserve">   - the amount claimed with VAT shown separately where necessary, and the appropriate VAT rate </t>
  </si>
  <si>
    <t xml:space="preserve">   - the Cost Centre and Account Code also where appropriate, Cat 4 code, Cat 7 code and Cat 6 code (ICS or MOSAIC no)</t>
  </si>
  <si>
    <t xml:space="preserve">For each payment made, the claim identifies brief description of payment, name of person receiving the payment, the total cost, the VAT breakdown and codes to be charged. </t>
  </si>
  <si>
    <r>
      <t xml:space="preserve">Each Imprest account has a named responsible person identified as the Approved Fund Holder.  It is the responsibility of this person to ensure the account is operated in accordance with the </t>
    </r>
    <r>
      <rPr>
        <b/>
        <sz val="11"/>
        <color theme="1"/>
        <rFont val="Calibri"/>
        <family val="2"/>
        <scheme val="minor"/>
      </rPr>
      <t xml:space="preserve">Councils Financial Regulations Section </t>
    </r>
    <r>
      <rPr>
        <b/>
        <sz val="11"/>
        <rFont val="Calibri"/>
        <family val="2"/>
        <scheme val="minor"/>
      </rPr>
      <t>12.1.15</t>
    </r>
    <r>
      <rPr>
        <sz val="11"/>
        <rFont val="Calibri"/>
        <family val="2"/>
        <scheme val="minor"/>
      </rPr>
      <t xml:space="preserve"> </t>
    </r>
    <r>
      <rPr>
        <sz val="11"/>
        <color theme="1"/>
        <rFont val="Calibri"/>
        <family val="2"/>
        <scheme val="minor"/>
      </rPr>
      <t>and supplemented by the specific instructions on this document.</t>
    </r>
  </si>
  <si>
    <t>Insert the amount from the line item on the till receipt into the VAT calculator in the correct grey box.</t>
  </si>
  <si>
    <t>This is a beginners guide to the wonderful world of VAT!  It is important that VAT is included on your claim if appropriate so that WBC can reclaim it from Her Majesty's Revenue &amp; Customs (HMRC).  If it can be reclaimed, it means your service has that bit more money available to it.</t>
  </si>
  <si>
    <t>Items at the Reduced Rate of 5% are very few but currently (until 31/12/20) female sanitary products will be at 5%.  From 1/1/21 they will be 0%.</t>
  </si>
  <si>
    <t>Please DO NOT change any formulas!</t>
  </si>
  <si>
    <t>If it still does not balance please contact Business Services for assistance.</t>
  </si>
  <si>
    <r>
      <t>1.</t>
    </r>
    <r>
      <rPr>
        <sz val="11"/>
        <color theme="1"/>
        <rFont val="Calibri"/>
        <family val="2"/>
        <scheme val="minor"/>
      </rPr>
      <t>      Where direct local purchases by cheque (i.e. payment at time of collection or delivery) can secure discounts, such as a cash and carry</t>
    </r>
  </si>
  <si>
    <r>
      <t>4.</t>
    </r>
    <r>
      <rPr>
        <sz val="11"/>
        <color theme="1"/>
        <rFont val="Calibri"/>
        <family val="2"/>
        <scheme val="minor"/>
      </rPr>
      <t>      To reimburse staff who have purchased a small value item directly e.g. postage stamps, special book.</t>
    </r>
  </si>
  <si>
    <t>Bank Reconciliation</t>
  </si>
  <si>
    <t>If overdrawn (i.e. DR on bank statement) use "- " (minus sign) in front of figure &amp; it will show in brackets ()</t>
  </si>
  <si>
    <t>60-24-21</t>
  </si>
  <si>
    <t xml:space="preserve">Please pay by BACS to Imprest Account </t>
  </si>
  <si>
    <t>Here 4 U</t>
  </si>
  <si>
    <t>The completed claim is submitted to Business Service for checking  If it balances they submit the claim to Purchase to Pay (P2P) for input into BWO.  BWO seeks approval for the amount against each cost code. Once approved, the claim amount is reimbursed directly into your bank account via BACS.</t>
  </si>
  <si>
    <t>Where supporting receipts are not available – the claim must be counter signed by the relevant Budget Manager.  Before counter-signing, the Budget Manager should seek an explanation as to why receipts are not available and whether it is appropriate for the petty cash claim to be paid.</t>
  </si>
  <si>
    <t>Payments which may be required include:</t>
  </si>
  <si>
    <t xml:space="preserve">Other means of payment through BWO should be investigated and utilised first wherever possible however WBC Business Service encourages the wise and sensible use of imprest accounts.  </t>
  </si>
  <si>
    <t>6.      Emergency assistance to vulnerable individuals where other means of payment are not possible.</t>
  </si>
  <si>
    <t>Where a service area needs to make regular minor payments by cash or cheque, an imprest or petty cash account may be provided.  This would only be applicable where it is impractical to make use of the BWO system and Shute End cash office.</t>
  </si>
  <si>
    <r>
      <t xml:space="preserve">Each payment over £100 </t>
    </r>
    <r>
      <rPr>
        <b/>
        <sz val="11"/>
        <color theme="1"/>
        <rFont val="Calibri"/>
        <family val="2"/>
        <scheme val="minor"/>
      </rPr>
      <t>MUST</t>
    </r>
    <r>
      <rPr>
        <sz val="11"/>
        <color theme="1"/>
        <rFont val="Calibri"/>
        <family val="2"/>
        <scheme val="minor"/>
      </rPr>
      <t xml:space="preserve"> be authorised by a Budget Manager.</t>
    </r>
  </si>
  <si>
    <t>What it must NOT be used for</t>
  </si>
  <si>
    <t>1.    Encashment of personal cheques</t>
  </si>
  <si>
    <t>2.    Payment of any disbursements which may be taxable and should be paid through Business World On (BWO) Employee Services (or any replacement system)</t>
  </si>
  <si>
    <t>4.    Cash advances except where this falls within arrangements agreed for appropriate clients of Children’s Services or Health and Wellbeing</t>
  </si>
  <si>
    <t>3.    Mileage allowance for travelling, lump sum payments or other taxable benefit which should be paid through BWO Employee Services (or any replacement system). Other than costs which are a reimbursement of actual expense and are supported by a receipt</t>
  </si>
  <si>
    <t>5.    Loans to employees</t>
  </si>
  <si>
    <t>On leaving the Council’s employment or otherwise ceasing entitlement to hold an Imprest or Petty Cash account, the employee must account to Director Corporate Services (Chief Finance Officer) for any monies advanced to them.</t>
  </si>
  <si>
    <t>Amounts &gt;£100 must have Budget Manager authorisation</t>
  </si>
  <si>
    <t xml:space="preserve">Please note that is it a requirement of WBC Financial Regulations that all amounts more than £100 whether cash or cheque MUST have Budget Manager sign off.  </t>
  </si>
  <si>
    <t>Unpresented (in white font!)</t>
  </si>
  <si>
    <t>Default Cat 4 Code:</t>
  </si>
  <si>
    <t>setdefault account=</t>
  </si>
  <si>
    <t>setdefault amount=</t>
  </si>
  <si>
    <t>setdefault client=WBC</t>
  </si>
  <si>
    <t>setdefault cur_amount=</t>
  </si>
  <si>
    <t>setdefault currency=GBP</t>
  </si>
  <si>
    <t>setdefault description=</t>
  </si>
  <si>
    <t>setdefault variant_number=99</t>
  </si>
  <si>
    <t>setdefault dim_1=C1</t>
  </si>
  <si>
    <t>setdefault dim_2=B0</t>
  </si>
  <si>
    <t>setdefault dim_3=C0</t>
  </si>
  <si>
    <t>setdefault dim_4=BF</t>
  </si>
  <si>
    <t>setdefault dim_5=CG</t>
  </si>
  <si>
    <t>setdefault dim_6=62</t>
  </si>
  <si>
    <t>setdefault dim_7=70</t>
  </si>
  <si>
    <t>setdefault interface=GL</t>
  </si>
  <si>
    <t>setdefault number_1=0</t>
  </si>
  <si>
    <t>setdefault sequence_no=</t>
  </si>
  <si>
    <t>setdefault status=N</t>
  </si>
  <si>
    <t>setdefault trans_type=</t>
  </si>
  <si>
    <t>setdefault value_1=0</t>
  </si>
  <si>
    <t>setdefault voucher_no=</t>
  </si>
  <si>
    <t>setdefault voucher_type=G1</t>
  </si>
  <si>
    <t>update_columns GL07</t>
  </si>
  <si>
    <t>sequence_no</t>
  </si>
  <si>
    <t>account</t>
  </si>
  <si>
    <t>dim_1</t>
  </si>
  <si>
    <t>dim_2</t>
  </si>
  <si>
    <t>dim_3</t>
  </si>
  <si>
    <t>dim_4</t>
  </si>
  <si>
    <t>dim_5</t>
  </si>
  <si>
    <t>dim_6</t>
  </si>
  <si>
    <t>dim_7</t>
  </si>
  <si>
    <t>amount</t>
  </si>
  <si>
    <t>cur_amount</t>
  </si>
  <si>
    <t>description</t>
  </si>
  <si>
    <t>tax_code</t>
  </si>
  <si>
    <t>trans_type</t>
  </si>
  <si>
    <t>base_amount</t>
  </si>
  <si>
    <t>Finance Use Only</t>
  </si>
  <si>
    <t>Period</t>
  </si>
  <si>
    <t xml:space="preserve">Total Claim on this Return </t>
  </si>
  <si>
    <t>Note:</t>
  </si>
  <si>
    <t>Debit</t>
  </si>
  <si>
    <t>Increase in expenditure   or   decrease in income</t>
  </si>
  <si>
    <t>Enter Figures as positive</t>
  </si>
  <si>
    <t>Credit</t>
  </si>
  <si>
    <t>Decrease in expenditure   or   increase in income</t>
  </si>
  <si>
    <t>Enter Figures as negative</t>
  </si>
  <si>
    <t>Account</t>
  </si>
  <si>
    <t>CC</t>
  </si>
  <si>
    <t>Project</t>
  </si>
  <si>
    <t>Work Order</t>
  </si>
  <si>
    <t>Amount</t>
  </si>
  <si>
    <t>A/C</t>
  </si>
  <si>
    <t>CAT 1</t>
  </si>
  <si>
    <t>CAT 2</t>
  </si>
  <si>
    <t>CAT 3</t>
  </si>
  <si>
    <t>CAT 4</t>
  </si>
  <si>
    <t>CAT 5</t>
  </si>
  <si>
    <t xml:space="preserve">CAT 6 </t>
  </si>
  <si>
    <t>Value</t>
  </si>
  <si>
    <t>GL</t>
  </si>
  <si>
    <t>balance sheet</t>
  </si>
  <si>
    <t>Total:</t>
  </si>
  <si>
    <t>MUST EQUAL ZERO</t>
  </si>
  <si>
    <t>Note: This is not the end of the Journal Template.  Insert as many rows as needed.</t>
  </si>
  <si>
    <t>Centre Name</t>
  </si>
  <si>
    <t>to</t>
  </si>
  <si>
    <t>Chqs to Payee</t>
  </si>
  <si>
    <t>Imprest Journal Sheet Balances</t>
  </si>
  <si>
    <t>TX</t>
  </si>
  <si>
    <t>Cash VAT</t>
  </si>
  <si>
    <t>Chqs to Payee VAT</t>
  </si>
  <si>
    <t>BZ342</t>
  </si>
  <si>
    <t>ICS Code/MOSAIC NO.</t>
  </si>
  <si>
    <t>Analysis
G-Code</t>
  </si>
  <si>
    <t>CAT 3
(not used here)</t>
  </si>
  <si>
    <t>CAT 5
(not used here)</t>
  </si>
  <si>
    <t>Dates of Claim</t>
  </si>
  <si>
    <t>Creditor No</t>
  </si>
  <si>
    <t>Any queries to Tracy Gee</t>
  </si>
  <si>
    <t>Cash brought forward from previous claim</t>
  </si>
  <si>
    <t>Denomination Breakdown</t>
  </si>
  <si>
    <t>Qty</t>
  </si>
  <si>
    <t>Total</t>
  </si>
  <si>
    <t>CASH TIN FUNDS BALANCE</t>
  </si>
  <si>
    <t>CASH BALANCE EXPLAINED</t>
  </si>
  <si>
    <t>Cash Bfwd</t>
  </si>
  <si>
    <t>Calculation:</t>
  </si>
  <si>
    <t>Cash bfwd plus cheques to cash less cash spent</t>
  </si>
  <si>
    <t>Negative difference - overspend</t>
  </si>
  <si>
    <t>Positive difference - underspend</t>
  </si>
  <si>
    <t>Cash Spent</t>
  </si>
  <si>
    <t>Check the Cash and Chqs to Payee tabs - ensure all items have been accounted for.</t>
  </si>
  <si>
    <t>Check Chqs to Cash tab to ensure these have been accounted for.</t>
  </si>
  <si>
    <t>Not Presented - Cash In</t>
  </si>
  <si>
    <t>Re-count your cash in Tin and double check the Cash Bfwd with your last imprest</t>
  </si>
  <si>
    <t>TOTAL</t>
  </si>
  <si>
    <t xml:space="preserve">Counted by: </t>
  </si>
  <si>
    <t xml:space="preserve">Date: </t>
  </si>
  <si>
    <t xml:space="preserve">Confirmed by: </t>
  </si>
  <si>
    <r>
      <t>If you have multiple claims that have not been paid by WBC, please use the template on the '</t>
    </r>
    <r>
      <rPr>
        <b/>
        <sz val="8"/>
        <color theme="1"/>
        <rFont val="Calibri"/>
        <family val="2"/>
        <scheme val="minor"/>
      </rPr>
      <t>Bank St</t>
    </r>
    <r>
      <rPr>
        <sz val="8"/>
        <color theme="1"/>
        <rFont val="Calibri"/>
        <family val="2"/>
        <scheme val="minor"/>
      </rPr>
      <t>' tab to calculate the amount of claims not yet reimbursed.  If only one please override the formula.</t>
    </r>
  </si>
  <si>
    <t>Your agreed Imprest Limit</t>
  </si>
  <si>
    <t>If you have an outstanding claim that has not been paid to your bank account by WBC complete the table below:</t>
  </si>
  <si>
    <t>Name of the Centre</t>
  </si>
  <si>
    <t>Float Amount</t>
  </si>
  <si>
    <t>Creditor No.</t>
  </si>
  <si>
    <t>Bank Account</t>
  </si>
  <si>
    <t>Ambleside</t>
  </si>
  <si>
    <t>P0032</t>
  </si>
  <si>
    <t>Brambles</t>
  </si>
  <si>
    <t>P0005</t>
  </si>
  <si>
    <t>CAMHS Phoenix School</t>
  </si>
  <si>
    <t>P0003</t>
  </si>
  <si>
    <t>Duty Triage &amp; Assessment Team</t>
  </si>
  <si>
    <t>P0043</t>
  </si>
  <si>
    <t>Insert New Lines Above This</t>
  </si>
  <si>
    <t>Presented</t>
  </si>
  <si>
    <t>Unpresented</t>
  </si>
  <si>
    <t>Presented or Unpresented</t>
  </si>
  <si>
    <t xml:space="preserve">Presented </t>
  </si>
  <si>
    <t xml:space="preserve">Older Unpresented </t>
  </si>
  <si>
    <t>New cheques this imprest</t>
  </si>
  <si>
    <t>Valid between dates</t>
  </si>
  <si>
    <t xml:space="preserve">Unpresented </t>
  </si>
  <si>
    <r>
      <rPr>
        <u/>
        <sz val="11"/>
        <color theme="1"/>
        <rFont val="Calibri"/>
        <family val="2"/>
        <scheme val="minor"/>
      </rPr>
      <t>Cheques older than 6 months</t>
    </r>
    <r>
      <rPr>
        <sz val="11"/>
        <color theme="1"/>
        <rFont val="Calibri"/>
        <family val="2"/>
        <scheme val="minor"/>
      </rPr>
      <t xml:space="preserve"> - we recommend checking with the recipient of the cheque to see why this hasn’t been cashed to date.</t>
    </r>
  </si>
  <si>
    <t>Once you have confirmed you have cancelled this with the bank you will need to re-imburse WBC for the cheque amount by completing the following:</t>
  </si>
  <si>
    <t>Reconciliation Tab &amp; Balancing a claim</t>
  </si>
  <si>
    <t>Totals on the "Cash" tab are correct and all transactions this month have been included</t>
  </si>
  <si>
    <t>Totals on the "Chqs to Payee" tab are correct and all transactions this month have been included</t>
  </si>
  <si>
    <t>On the "Reconciliation" tab ensure the Closing Balance, Cash brought forward and Actual amount in tin this claim are correct</t>
  </si>
  <si>
    <t>This will ensure Finance can resolve any issues quicker.</t>
  </si>
  <si>
    <t>It is very important that you do NOT include VAT that is not included in the charge / receipts that you have.  Some small companies might not be registered for VAT so cannot charge it to you.</t>
  </si>
  <si>
    <t>Please copy / scan / download (as applicable) a copy of your bank statement into the sheet below:</t>
  </si>
  <si>
    <t>Closing balance on current bank statement</t>
  </si>
  <si>
    <t>Actual amount in tin this claim</t>
  </si>
  <si>
    <t>Please ensure you read the "Responsibilities" tab before you proceed.</t>
  </si>
  <si>
    <r>
      <rPr>
        <b/>
        <sz val="11"/>
        <color rgb="FFFF0000"/>
        <rFont val="Calibri"/>
        <family val="2"/>
        <scheme val="minor"/>
      </rPr>
      <t xml:space="preserve">Important note </t>
    </r>
    <r>
      <rPr>
        <sz val="11"/>
        <color rgb="FFFF0000"/>
        <rFont val="Calibri"/>
        <family val="2"/>
        <scheme val="minor"/>
      </rPr>
      <t xml:space="preserve">- </t>
    </r>
    <r>
      <rPr>
        <sz val="11"/>
        <rFont val="Calibri"/>
        <family val="2"/>
        <scheme val="minor"/>
      </rPr>
      <t>claims should be completed</t>
    </r>
    <r>
      <rPr>
        <sz val="11"/>
        <color rgb="FFFF0000"/>
        <rFont val="Calibri"/>
        <family val="2"/>
        <scheme val="minor"/>
      </rPr>
      <t xml:space="preserve"> </t>
    </r>
    <r>
      <rPr>
        <b/>
        <sz val="11"/>
        <color rgb="FFFF0000"/>
        <rFont val="Calibri"/>
        <family val="2"/>
        <scheme val="minor"/>
      </rPr>
      <t>MONTHLY</t>
    </r>
    <r>
      <rPr>
        <sz val="11"/>
        <color rgb="FFFF0000"/>
        <rFont val="Calibri"/>
        <family val="2"/>
        <scheme val="minor"/>
      </rPr>
      <t xml:space="preserve"> </t>
    </r>
    <r>
      <rPr>
        <sz val="11"/>
        <rFont val="Calibri"/>
        <family val="2"/>
        <scheme val="minor"/>
      </rPr>
      <t>to keep account in good order.</t>
    </r>
  </si>
  <si>
    <t>Please use one line for each purchase and person.  A combined purchase for different people should also be split to allow the correct MOSAIC code to be applied.</t>
  </si>
  <si>
    <t>If your claim is completed correctly you should see 3 "OK TO PROCESS" messages on the "Reconciliation" tab (cells G22, G35 &amp; G39).</t>
  </si>
  <si>
    <t xml:space="preserve">If you see an "Error" message on the "Reconciliation" tab (cells G22, G35 &amp; G39) please review your imprest claim.  </t>
  </si>
  <si>
    <t>Keep all receipts and cheque stubs (for the statatory 7 years) to back up the claim.  Always get a receipt.  Where applicable you should request a VAT receipt.</t>
  </si>
  <si>
    <t>Receipts from supermarkets will have a '* 'or 'V' next to vatable items.  Itemise them separately so WBC can recover the VAT.</t>
  </si>
  <si>
    <t xml:space="preserve">Please read "VAT" tab to help work out the VAT amount.  </t>
  </si>
  <si>
    <t>Please complete as many of the cells as you can.  Error messages will appear if certain cells are not filled in!</t>
  </si>
  <si>
    <t>"Cash" Tab</t>
  </si>
  <si>
    <t>"Chqs to Payee" Tab</t>
  </si>
  <si>
    <r>
      <t xml:space="preserve">1.  </t>
    </r>
    <r>
      <rPr>
        <i/>
        <sz val="11"/>
        <color theme="1"/>
        <rFont val="Calibri"/>
        <family val="2"/>
        <scheme val="minor"/>
      </rPr>
      <t>Name of Setting</t>
    </r>
    <r>
      <rPr>
        <sz val="11"/>
        <color theme="1"/>
        <rFont val="Calibri"/>
        <family val="2"/>
        <scheme val="minor"/>
      </rPr>
      <t xml:space="preserve"> - is autopopulated from previous tab.</t>
    </r>
  </si>
  <si>
    <r>
      <t xml:space="preserve">      </t>
    </r>
    <r>
      <rPr>
        <i/>
        <sz val="11"/>
        <color rgb="FFFF0000"/>
        <rFont val="Calibri"/>
        <family val="2"/>
        <scheme val="minor"/>
      </rPr>
      <t>NB:  Any cheques written prior to this period should have been included in your previous claim on the "Chqs to Payee" tab.</t>
    </r>
  </si>
  <si>
    <r>
      <t xml:space="preserve">      </t>
    </r>
    <r>
      <rPr>
        <i/>
        <sz val="11"/>
        <color rgb="FFFF0000"/>
        <rFont val="Calibri"/>
        <family val="2"/>
        <scheme val="minor"/>
      </rPr>
      <t>NB:  Any cancelled cheques must be cancelled with the bank first.</t>
    </r>
  </si>
  <si>
    <r>
      <t xml:space="preserve">      </t>
    </r>
    <r>
      <rPr>
        <i/>
        <sz val="11"/>
        <color rgb="FFFF0000"/>
        <rFont val="Calibri"/>
        <family val="2"/>
        <scheme val="minor"/>
      </rPr>
      <t>NB:  Ensure there is also an entry on the "Unpresented" tab as a positive figure.</t>
    </r>
  </si>
  <si>
    <r>
      <t xml:space="preserve">      </t>
    </r>
    <r>
      <rPr>
        <i/>
        <sz val="11"/>
        <color rgb="FFFF0000"/>
        <rFont val="Calibri"/>
        <family val="2"/>
        <scheme val="minor"/>
      </rPr>
      <t>NB:  Ensure you remove both entries on your next claim.</t>
    </r>
  </si>
  <si>
    <t>5.  If you cancel a cheque with the bank which you have previously been reimbursed for, you must enter the cheque number on the "Chqs to Payee" tab as a negative figure.  
      This action reimburses the money back to WBC since you were already paid the money in a former claim.</t>
  </si>
  <si>
    <t>NB:   Keep the cheque line item on the 'Unpresented Chqs' tab and copy the details of the cancelled cheque to the  "Chqs to Payee" tab but enter as a negative figure.</t>
  </si>
  <si>
    <t>If cheque was lost / stolen / no longer required, you should immediately cancel the cheque with the bank.</t>
  </si>
  <si>
    <t>NB:   Each individual will have their own MOSAIC code so YOU will need to split costs accordingly.  E.g. if you issue a cheque (or pay cash) for £21 that relates to 3 people each 
          with a claim for £7, then you will need to split that over 3 lines - one for each person at £7.  Don't lump them together as £21.</t>
  </si>
  <si>
    <r>
      <t xml:space="preserve">2.  </t>
    </r>
    <r>
      <rPr>
        <i/>
        <sz val="11"/>
        <color theme="1"/>
        <rFont val="Calibri"/>
        <family val="2"/>
        <scheme val="minor"/>
      </rPr>
      <t>Dates of Claim</t>
    </r>
    <r>
      <rPr>
        <sz val="11"/>
        <color theme="1"/>
        <rFont val="Calibri"/>
        <family val="2"/>
        <scheme val="minor"/>
      </rPr>
      <t xml:space="preserve"> - is autopopulated from previous tab.</t>
    </r>
  </si>
  <si>
    <t>NB:   If a cheque on this tab subsequently appears on your bank statement please fill in the bank statement number in column F on this sheet.</t>
  </si>
  <si>
    <t>NB:   In the subsequent month, the cheque MUST be removed from the 'Unpresented Chqs' Tab.</t>
  </si>
  <si>
    <t>3.  Complete as much information from cell 6A onwards.</t>
  </si>
  <si>
    <r>
      <t xml:space="preserve">This should be a running total of ALL cheques written within this imprest claim period.  Please fill in </t>
    </r>
    <r>
      <rPr>
        <sz val="11"/>
        <color theme="7"/>
        <rFont val="Calibri"/>
        <family val="2"/>
        <scheme val="minor"/>
      </rPr>
      <t>BEIGE</t>
    </r>
    <r>
      <rPr>
        <sz val="11"/>
        <color theme="1"/>
        <rFont val="Calibri"/>
        <family val="2"/>
        <scheme val="minor"/>
      </rPr>
      <t xml:space="preserve"> </t>
    </r>
    <r>
      <rPr>
        <sz val="11"/>
        <color theme="7"/>
        <rFont val="Calibri"/>
        <family val="2"/>
        <scheme val="minor"/>
      </rPr>
      <t>boxes</t>
    </r>
    <r>
      <rPr>
        <sz val="11"/>
        <color theme="1"/>
        <rFont val="Calibri"/>
        <family val="2"/>
        <scheme val="minor"/>
      </rPr>
      <t xml:space="preserve"> ONLY in each of the following tabs:</t>
    </r>
  </si>
  <si>
    <r>
      <t xml:space="preserve">This should be a running total of ALL cash used within this imprest claim period. Please fill in </t>
    </r>
    <r>
      <rPr>
        <sz val="11"/>
        <color theme="7"/>
        <rFont val="Calibri"/>
        <family val="2"/>
        <scheme val="minor"/>
      </rPr>
      <t>BEIGE boxes</t>
    </r>
    <r>
      <rPr>
        <sz val="11"/>
        <color theme="1"/>
        <rFont val="Calibri"/>
        <family val="2"/>
        <scheme val="minor"/>
      </rPr>
      <t xml:space="preserve"> ONLY in each of the following tabs:</t>
    </r>
  </si>
  <si>
    <r>
      <t xml:space="preserve">This should be a running total of ALL unpresented/uncashed Cheques.  Please fill in </t>
    </r>
    <r>
      <rPr>
        <sz val="11"/>
        <color theme="7"/>
        <rFont val="Calibri"/>
        <family val="2"/>
        <scheme val="minor"/>
      </rPr>
      <t>BEIGE boxes</t>
    </r>
    <r>
      <rPr>
        <sz val="11"/>
        <color theme="1"/>
        <rFont val="Calibri"/>
        <family val="2"/>
        <scheme val="minor"/>
      </rPr>
      <t xml:space="preserve"> ONLY in each of the following tabs:</t>
    </r>
  </si>
  <si>
    <t>Chqs to Cash Tab</t>
  </si>
  <si>
    <r>
      <t xml:space="preserve">This should be a running total of your cash cheques presented to the bank in this imprest claim period.  Please fill in </t>
    </r>
    <r>
      <rPr>
        <sz val="11"/>
        <color theme="7"/>
        <rFont val="Calibri"/>
        <family val="2"/>
        <scheme val="minor"/>
      </rPr>
      <t>BEIGE</t>
    </r>
    <r>
      <rPr>
        <sz val="11"/>
        <color theme="1"/>
        <rFont val="Calibri"/>
        <family val="2"/>
        <scheme val="minor"/>
      </rPr>
      <t xml:space="preserve"> </t>
    </r>
    <r>
      <rPr>
        <sz val="11"/>
        <color theme="7"/>
        <rFont val="Calibri"/>
        <family val="2"/>
        <scheme val="minor"/>
      </rPr>
      <t>boxes</t>
    </r>
    <r>
      <rPr>
        <sz val="11"/>
        <color theme="1"/>
        <rFont val="Calibri"/>
        <family val="2"/>
        <scheme val="minor"/>
      </rPr>
      <t xml:space="preserve"> ONLY in each of the following tabs:</t>
    </r>
  </si>
  <si>
    <r>
      <t xml:space="preserve">      </t>
    </r>
    <r>
      <rPr>
        <i/>
        <sz val="11"/>
        <color rgb="FFFF0000"/>
        <rFont val="Calibri"/>
        <family val="2"/>
        <scheme val="minor"/>
      </rPr>
      <t>NB:  Add the Bank Statement number in column G.</t>
    </r>
  </si>
  <si>
    <t>VAT Tab</t>
  </si>
  <si>
    <t>A Calculator has been included to assit VAT calculations.  If you have a till receipt, for example, you can easily calculate the amount of VAT and the Net (which is the amount before VAT was added).</t>
  </si>
  <si>
    <t>If ERROR messages appear within cells G22, G35 and G39 on this sheet check the following:</t>
  </si>
  <si>
    <r>
      <t xml:space="preserve">Please fill in </t>
    </r>
    <r>
      <rPr>
        <sz val="11"/>
        <color theme="7"/>
        <rFont val="Calibri"/>
        <family val="2"/>
        <scheme val="minor"/>
      </rPr>
      <t>BEIGE boxes</t>
    </r>
    <r>
      <rPr>
        <sz val="11"/>
        <color theme="1"/>
        <rFont val="Calibri"/>
        <family val="2"/>
        <scheme val="minor"/>
      </rPr>
      <t xml:space="preserve"> ONLY in each of the following tabs:</t>
    </r>
  </si>
  <si>
    <t>4.  'Actual Amount in tin this claim', please use this denominational breakdown section to double check the cash tin amount.</t>
  </si>
  <si>
    <t>3.  Complete cells E8, E10, E14.</t>
  </si>
  <si>
    <t>5.  Complete line 29 (Orange boxes only).</t>
  </si>
  <si>
    <t>NB:   Cells G22, G35 and G39 should all produce the result = "OK TO PROCESS"</t>
  </si>
  <si>
    <t>If you have any outstanding imprest claims that have not been paid into your Bank Account you can add them to this spreadsheet and the amount will transfer to the 'Reconciliation' tab.</t>
  </si>
  <si>
    <t>Bank St Tab</t>
  </si>
  <si>
    <t>Check to ensure all previous claims have been reimbursed to your bank account.  If not, include the totals of each former claim not yet paid to the "Bank St" tab and ensure these filter through correctly to the "Reconciliation" tab.  See the 'Bank St' tab for more information.</t>
  </si>
  <si>
    <t xml:space="preserve">NB:  If you have received income from another source, you should add the details to this tab and enter as a negative figure.  Ensure this line item also has the Bank statement
         date included </t>
  </si>
  <si>
    <t xml:space="preserve">There are some new features including this instruction sheet (including examples of how to complete the orange tabs), some information about VAT, a VAT calculator </t>
  </si>
  <si>
    <r>
      <t xml:space="preserve">1.  </t>
    </r>
    <r>
      <rPr>
        <i/>
        <sz val="11"/>
        <color theme="1"/>
        <rFont val="Calibri"/>
        <family val="2"/>
        <scheme val="minor"/>
      </rPr>
      <t>Name of Setting</t>
    </r>
    <r>
      <rPr>
        <sz val="11"/>
        <color theme="1"/>
        <rFont val="Calibri"/>
        <family val="2"/>
        <scheme val="minor"/>
      </rPr>
      <t xml:space="preserve"> - select from the drop down.  This will now filter through to all tabs.</t>
    </r>
  </si>
  <si>
    <r>
      <t xml:space="preserve">2.  </t>
    </r>
    <r>
      <rPr>
        <i/>
        <sz val="11"/>
        <color theme="1"/>
        <rFont val="Calibri"/>
        <family val="2"/>
        <scheme val="minor"/>
      </rPr>
      <t>Dates of Claim</t>
    </r>
    <r>
      <rPr>
        <sz val="11"/>
        <color theme="1"/>
        <rFont val="Calibri"/>
        <family val="2"/>
        <scheme val="minor"/>
      </rPr>
      <t xml:space="preserve"> -  Please use a "/" not a "." or this will affect the rest of the sheet and its calculations (ie 23/02/23).  This will now filter through to all tabs.</t>
    </r>
  </si>
  <si>
    <t>1.  Complete as much information from cell 6A onwards</t>
  </si>
  <si>
    <r>
      <t xml:space="preserve">2.  </t>
    </r>
    <r>
      <rPr>
        <b/>
        <sz val="11"/>
        <color theme="1"/>
        <rFont val="Calibri"/>
        <family val="2"/>
        <scheme val="minor"/>
      </rPr>
      <t>Dates of the cheques</t>
    </r>
    <r>
      <rPr>
        <sz val="11"/>
        <color theme="1"/>
        <rFont val="Calibri"/>
        <family val="2"/>
        <scheme val="minor"/>
      </rPr>
      <t xml:space="preserve"> - Please use a "/" not a "." or this will affect the rest of the sheet and its calculations (ie 23/02/23).</t>
    </r>
  </si>
  <si>
    <t>NB:  This tab is ONLY for cheques written between the "from" and "to" dates.  All items on this tab will be re-imbursed back to the centre within this claim.</t>
  </si>
  <si>
    <t>NB:  Each individual will have their own MOSAIC code so YOU will need to split costs accordingly.  E.g. if you issue a cheque (or pay cash) for £21 that relates to 3 people each 
         with a claim for £7, then you will need to split that over 3 lines - one for each person at £7.  Don't lump them together as £21.</t>
  </si>
  <si>
    <t>3.  Ensure you log the statement number of the cheque if it appears on the current bank statement.</t>
  </si>
  <si>
    <t xml:space="preserve">      NB:  Any unpresented cheques from the previous months imprest claim should be moved to the "Unpresented" tab.</t>
  </si>
  <si>
    <t>4.  Update column O if the cheque appears on the bank statement this month and show as "Presented".</t>
  </si>
  <si>
    <t>1.  Complete as much information from cell 5A onwards</t>
  </si>
  <si>
    <r>
      <t xml:space="preserve">1.  </t>
    </r>
    <r>
      <rPr>
        <i/>
        <sz val="11"/>
        <color theme="1"/>
        <rFont val="Calibri"/>
        <family val="2"/>
        <scheme val="minor"/>
      </rPr>
      <t>Complete as much information from cell 10A onwards.</t>
    </r>
  </si>
  <si>
    <r>
      <t xml:space="preserve">2. </t>
    </r>
    <r>
      <rPr>
        <i/>
        <sz val="11"/>
        <color theme="1"/>
        <rFont val="Calibri"/>
        <family val="2"/>
        <scheme val="minor"/>
      </rPr>
      <t xml:space="preserve"> At the beginning of a new imprest month, any cheques written but not presented to the bank from the previous month should be transferred to this tab.</t>
    </r>
  </si>
  <si>
    <t>Bridges</t>
  </si>
  <si>
    <t>P0006</t>
  </si>
  <si>
    <t>Contact Name</t>
  </si>
  <si>
    <t>Rachel Logue or Catherine Paterson</t>
  </si>
  <si>
    <t>Tracy Gee</t>
  </si>
  <si>
    <t>Kate Sumner</t>
  </si>
  <si>
    <t>Julie Dallas</t>
  </si>
  <si>
    <t>Emma Brannelly</t>
  </si>
  <si>
    <t>4.  If you have a receipt with multiple items and only a couple with VAT, please enter the VAT items on a separate line.  Please use the VAT tab for calculation assistance.</t>
  </si>
  <si>
    <t>6.  If you have a receipt with multiple items and only a couple with VAT, please enter the VAT items on a separate line.  Please use the VAT tab for calculation assistance.</t>
  </si>
  <si>
    <t>7.  Charity Donations:
      Please enter any charity donations on this tab as a negative figure.  Only input if visible on the bank statement and enter the statement number in column "N".</t>
  </si>
  <si>
    <r>
      <rPr>
        <b/>
        <sz val="11"/>
        <color rgb="FFFF0000"/>
        <rFont val="Calibri"/>
        <family val="2"/>
        <scheme val="minor"/>
      </rPr>
      <t>INSERT</t>
    </r>
    <r>
      <rPr>
        <b/>
        <sz val="11"/>
        <rFont val="Calibri"/>
        <family val="2"/>
        <scheme val="minor"/>
      </rPr>
      <t xml:space="preserve"> 
GROSS AMOUNT 
(incl VAT)           
£</t>
    </r>
  </si>
  <si>
    <t>Rate of VAT
%</t>
  </si>
  <si>
    <t>Calculated                      VAT Amount                 £</t>
  </si>
  <si>
    <t>NET AMOUNT
(Excl VAT )                          £</t>
  </si>
  <si>
    <t>GROSS AMOUNT 
(incl VAT)           
£</t>
  </si>
  <si>
    <r>
      <rPr>
        <b/>
        <sz val="11"/>
        <color rgb="FFFF0000"/>
        <rFont val="Calibri"/>
        <family val="2"/>
        <scheme val="minor"/>
      </rPr>
      <t>INSERT</t>
    </r>
    <r>
      <rPr>
        <b/>
        <sz val="11"/>
        <rFont val="Calibri"/>
        <family val="2"/>
        <scheme val="minor"/>
      </rPr>
      <t xml:space="preserve">                     VAT Amount                 £</t>
    </r>
  </si>
  <si>
    <r>
      <rPr>
        <b/>
        <sz val="11"/>
        <color rgb="FFFF0000"/>
        <rFont val="Calibri"/>
        <family val="2"/>
        <scheme val="minor"/>
      </rPr>
      <t>INSERT</t>
    </r>
    <r>
      <rPr>
        <b/>
        <sz val="11"/>
        <rFont val="Calibri"/>
        <family val="2"/>
        <scheme val="minor"/>
      </rPr>
      <t xml:space="preserve"> 
NET AMOUNT 
(Excl VAT)           
£</t>
    </r>
  </si>
  <si>
    <r>
      <t xml:space="preserve">The </t>
    </r>
    <r>
      <rPr>
        <b/>
        <sz val="16"/>
        <rFont val="Calibri"/>
        <family val="2"/>
        <scheme val="minor"/>
      </rPr>
      <t>minimum</t>
    </r>
    <r>
      <rPr>
        <sz val="16"/>
        <rFont val="Calibri"/>
        <family val="2"/>
        <scheme val="minor"/>
      </rPr>
      <t xml:space="preserve"> information required on a tax invoice for VAT recovery is as follows: - </t>
    </r>
  </si>
  <si>
    <t>VAT Calculators</t>
  </si>
  <si>
    <r>
      <t xml:space="preserve">Input the </t>
    </r>
    <r>
      <rPr>
        <b/>
        <sz val="20"/>
        <color rgb="FFFF0000"/>
        <rFont val="Calibri"/>
        <family val="2"/>
        <scheme val="minor"/>
      </rPr>
      <t>VAT</t>
    </r>
    <r>
      <rPr>
        <sz val="20"/>
        <rFont val="Calibri"/>
        <family val="2"/>
        <scheme val="minor"/>
      </rPr>
      <t xml:space="preserve"> amount</t>
    </r>
  </si>
  <si>
    <r>
      <t xml:space="preserve">Input the </t>
    </r>
    <r>
      <rPr>
        <b/>
        <sz val="20"/>
        <color rgb="FFFF0000"/>
        <rFont val="Calibri"/>
        <family val="2"/>
        <scheme val="minor"/>
      </rPr>
      <t>NET</t>
    </r>
    <r>
      <rPr>
        <sz val="20"/>
        <rFont val="Calibri"/>
        <family val="2"/>
        <scheme val="minor"/>
      </rPr>
      <t xml:space="preserve"> amount (excluding VAT)</t>
    </r>
  </si>
  <si>
    <r>
      <t xml:space="preserve">Input the </t>
    </r>
    <r>
      <rPr>
        <b/>
        <sz val="20"/>
        <color rgb="FFFF0000"/>
        <rFont val="Calibri"/>
        <family val="2"/>
        <scheme val="minor"/>
      </rPr>
      <t>GROSS</t>
    </r>
    <r>
      <rPr>
        <sz val="20"/>
        <rFont val="Calibri"/>
        <family val="2"/>
        <scheme val="minor"/>
      </rPr>
      <t xml:space="preserve"> amount (including VAT)</t>
    </r>
  </si>
  <si>
    <t xml:space="preserve">You have to be registered for VAT with HMRC in order to be able to charge it.  Hence some </t>
  </si>
  <si>
    <t>businesses may not be registered and so don't charge it.</t>
  </si>
  <si>
    <t xml:space="preserve">Where VAT has not been shown separately (e.g. on till receipts) it must be calculated (see </t>
  </si>
  <si>
    <t>the VAT Fraction below).</t>
  </si>
  <si>
    <t>Tax Code Check</t>
  </si>
  <si>
    <t>VAT Balances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</si>
</sst>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164" formatCode="0000"/>
    <numFmt numFmtId="165" formatCode="000000"/>
    <numFmt numFmtId="166" formatCode="&quot;£&quot;#,##0.00;\(&quot;£&quot;#,##0.00\)"/>
    <numFmt numFmtId="167" formatCode="dd/mm/yyyy;@"/>
    <numFmt numFmtId="168" formatCode="&quot;£&quot;#,##0.00"/>
    <numFmt numFmtId="169" formatCode="_-[$£-809]* #,##0.00_-;\-[$£-809]* #,##0.00_-;_-[$£-809]* &quot;-&quot;??_-;_-@_-"/>
  </numFmts>
  <fonts count="55" x14ac:knownFonts="1">
    <font>
      <sz val="11"/>
      <color theme="1"/>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9"/>
      <color indexed="81"/>
      <name val="Tahoma"/>
      <family val="2"/>
    </font>
    <font>
      <b/>
      <sz val="9"/>
      <color indexed="81"/>
      <name val="Tahoma"/>
      <family val="2"/>
    </font>
    <font>
      <b/>
      <sz val="14"/>
      <name val="Calibri"/>
      <family val="2"/>
      <scheme val="minor"/>
    </font>
    <font>
      <b/>
      <sz val="11"/>
      <name val="Calibri"/>
      <family val="2"/>
      <scheme val="minor"/>
    </font>
    <font>
      <sz val="11"/>
      <name val="Calibri"/>
      <family val="2"/>
    </font>
    <font>
      <sz val="11"/>
      <color theme="0"/>
      <name val="Calibri"/>
      <family val="2"/>
      <scheme val="minor"/>
    </font>
    <font>
      <sz val="14"/>
      <name val="Arial"/>
      <family val="2"/>
    </font>
    <font>
      <b/>
      <sz val="12"/>
      <name val="Calibri"/>
      <family val="2"/>
      <scheme val="minor"/>
    </font>
    <font>
      <sz val="11"/>
      <color theme="1"/>
      <name val="Calibri"/>
      <family val="2"/>
    </font>
    <font>
      <i/>
      <sz val="11"/>
      <name val="Calibri"/>
      <family val="2"/>
    </font>
    <font>
      <u/>
      <sz val="14"/>
      <name val="Arial"/>
      <family val="2"/>
    </font>
    <font>
      <sz val="11"/>
      <color rgb="FFFF0000"/>
      <name val="Calibri"/>
      <family val="2"/>
      <scheme val="minor"/>
    </font>
    <font>
      <sz val="8"/>
      <name val="Calibri"/>
      <family val="2"/>
      <scheme val="minor"/>
    </font>
    <font>
      <sz val="10"/>
      <name val="Arial"/>
      <family val="2"/>
    </font>
    <font>
      <sz val="11"/>
      <name val="Times New Roman"/>
      <family val="1"/>
    </font>
    <font>
      <b/>
      <sz val="11"/>
      <name val="Times New Roman"/>
      <family val="1"/>
    </font>
    <font>
      <b/>
      <sz val="14"/>
      <name val="Times New Roman"/>
      <family val="1"/>
    </font>
    <font>
      <sz val="14"/>
      <name val="Times New Roman"/>
      <family val="1"/>
    </font>
    <font>
      <b/>
      <sz val="10"/>
      <name val="MS Sans Serif"/>
      <family val="2"/>
    </font>
    <font>
      <b/>
      <sz val="14"/>
      <name val="MS Sans Serif"/>
      <family val="2"/>
    </font>
    <font>
      <b/>
      <sz val="14"/>
      <color indexed="9"/>
      <name val="Arial"/>
      <family val="2"/>
    </font>
    <font>
      <b/>
      <sz val="10"/>
      <color indexed="9"/>
      <name val="Arial"/>
      <family val="2"/>
    </font>
    <font>
      <sz val="8"/>
      <color indexed="8"/>
      <name val="Arial"/>
      <family val="2"/>
    </font>
    <font>
      <b/>
      <sz val="10"/>
      <name val="Arial"/>
      <family val="2"/>
    </font>
    <font>
      <sz val="10"/>
      <color indexed="55"/>
      <name val="Arial"/>
      <family val="2"/>
    </font>
    <font>
      <b/>
      <sz val="11"/>
      <color theme="0"/>
      <name val="Calibri"/>
      <family val="2"/>
      <scheme val="minor"/>
    </font>
    <font>
      <sz val="9"/>
      <color theme="1"/>
      <name val="Calibri"/>
      <family val="2"/>
      <scheme val="minor"/>
    </font>
    <font>
      <sz val="11"/>
      <color rgb="FF00B050"/>
      <name val="Wingdings"/>
      <charset val="2"/>
    </font>
    <font>
      <sz val="10"/>
      <color theme="1"/>
      <name val="Calibri"/>
      <family val="2"/>
      <scheme val="minor"/>
    </font>
    <font>
      <sz val="8"/>
      <color theme="1"/>
      <name val="Calibri"/>
      <family val="2"/>
      <scheme val="minor"/>
    </font>
    <font>
      <b/>
      <sz val="8"/>
      <color theme="1"/>
      <name val="Calibri"/>
      <family val="2"/>
      <scheme val="minor"/>
    </font>
    <font>
      <b/>
      <sz val="11"/>
      <color rgb="FFFF0000"/>
      <name val="Calibri"/>
      <family val="2"/>
      <scheme val="minor"/>
    </font>
    <font>
      <b/>
      <u/>
      <sz val="12"/>
      <color theme="5"/>
      <name val="Calibri"/>
      <family val="2"/>
      <scheme val="minor"/>
    </font>
    <font>
      <b/>
      <sz val="12"/>
      <color rgb="FFFF0000"/>
      <name val="Calibri"/>
      <family val="2"/>
      <scheme val="minor"/>
    </font>
    <font>
      <u/>
      <sz val="11"/>
      <color theme="1"/>
      <name val="Calibri"/>
      <family val="2"/>
      <scheme val="minor"/>
    </font>
    <font>
      <sz val="11"/>
      <color rgb="FF0070C0"/>
      <name val="Calibri"/>
      <family val="2"/>
      <scheme val="minor"/>
    </font>
    <font>
      <b/>
      <u/>
      <sz val="12"/>
      <color theme="1"/>
      <name val="Calibri"/>
      <family val="2"/>
      <scheme val="minor"/>
    </font>
    <font>
      <i/>
      <sz val="11"/>
      <color rgb="FFFF0000"/>
      <name val="Calibri"/>
      <family val="2"/>
      <scheme val="minor"/>
    </font>
    <font>
      <i/>
      <sz val="11"/>
      <color theme="1"/>
      <name val="Calibri"/>
      <family val="2"/>
      <scheme val="minor"/>
    </font>
    <font>
      <sz val="11"/>
      <color theme="7"/>
      <name val="Calibri"/>
      <family val="2"/>
      <scheme val="minor"/>
    </font>
    <font>
      <b/>
      <sz val="22"/>
      <color theme="1"/>
      <name val="Calibri"/>
      <family val="2"/>
      <scheme val="minor"/>
    </font>
    <font>
      <b/>
      <sz val="20"/>
      <color theme="1"/>
      <name val="Calibri"/>
      <family val="2"/>
      <scheme val="minor"/>
    </font>
    <font>
      <b/>
      <u/>
      <sz val="16"/>
      <color theme="5"/>
      <name val="Calibri"/>
      <family val="2"/>
      <scheme val="minor"/>
    </font>
    <font>
      <b/>
      <sz val="11"/>
      <color rgb="FF000000"/>
      <name val="Calibri"/>
      <family val="2"/>
    </font>
    <font>
      <b/>
      <sz val="16"/>
      <name val="Calibri"/>
      <family val="2"/>
      <scheme val="minor"/>
    </font>
    <font>
      <sz val="16"/>
      <name val="Calibri"/>
      <family val="2"/>
      <scheme val="minor"/>
    </font>
    <font>
      <sz val="16"/>
      <name val="Calibri"/>
      <family val="2"/>
    </font>
    <font>
      <sz val="20"/>
      <name val="Calibri"/>
      <family val="2"/>
      <scheme val="minor"/>
    </font>
    <font>
      <b/>
      <sz val="20"/>
      <color rgb="FFFF0000"/>
      <name val="Calibri"/>
      <family val="2"/>
      <scheme val="minor"/>
    </font>
    <font>
      <b/>
      <sz val="48"/>
      <name val="Calibri"/>
      <family val="2"/>
      <scheme val="minor"/>
    </font>
  </fonts>
  <fills count="30">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theme="0"/>
        <bgColor indexed="64"/>
      </patternFill>
    </fill>
    <fill>
      <patternFill patternType="solid">
        <fgColor theme="5"/>
        <bgColor indexed="64"/>
      </patternFill>
    </fill>
    <fill>
      <patternFill patternType="solid">
        <fgColor theme="4" tint="0.59999389629810485"/>
        <bgColor indexed="64"/>
      </patternFill>
    </fill>
    <fill>
      <patternFill patternType="solid">
        <fgColor theme="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indexed="47"/>
        <bgColor indexed="64"/>
      </patternFill>
    </fill>
    <fill>
      <patternFill patternType="solid">
        <fgColor indexed="12"/>
        <bgColor indexed="64"/>
      </patternFill>
    </fill>
    <fill>
      <patternFill patternType="solid">
        <fgColor rgb="FFFFFF00"/>
        <bgColor indexed="64"/>
      </patternFill>
    </fill>
    <fill>
      <patternFill patternType="solid">
        <fgColor indexed="43"/>
        <bgColor indexed="64"/>
      </patternFill>
    </fill>
    <fill>
      <patternFill patternType="solid">
        <fgColor indexed="9"/>
        <bgColor indexed="64"/>
      </patternFill>
    </fill>
    <fill>
      <patternFill patternType="solid">
        <fgColor rgb="FF92D050"/>
        <bgColor indexed="64"/>
      </patternFill>
    </fill>
    <fill>
      <patternFill patternType="solid">
        <fgColor theme="0" tint="-0.24997711111789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6"/>
        <bgColor indexed="64"/>
      </patternFill>
    </fill>
    <fill>
      <patternFill patternType="solid">
        <fgColor rgb="FFFF5050"/>
        <bgColor indexed="64"/>
      </patternFill>
    </fill>
    <fill>
      <patternFill patternType="solid">
        <fgColor theme="5" tint="0.39997558519241921"/>
        <bgColor indexed="64"/>
      </patternFill>
    </fill>
  </fills>
  <borders count="6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right style="thin">
        <color theme="0"/>
      </right>
      <top style="thick">
        <color theme="0"/>
      </top>
      <bottom/>
      <diagonal/>
    </border>
    <border>
      <left style="thin">
        <color theme="0"/>
      </left>
      <right style="thin">
        <color theme="0"/>
      </right>
      <top style="thick">
        <color theme="0"/>
      </top>
      <bottom/>
      <diagonal/>
    </border>
    <border>
      <left/>
      <right/>
      <top/>
      <bottom style="thick">
        <color theme="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475">
    <xf numFmtId="0" fontId="0" fillId="0" borderId="0" xfId="0"/>
    <xf numFmtId="0" fontId="0" fillId="0" borderId="0" xfId="0" applyAlignment="1">
      <alignment horizontal="center"/>
    </xf>
    <xf numFmtId="166" fontId="2" fillId="4" borderId="4" xfId="0" applyNumberFormat="1" applyFont="1" applyFill="1" applyBorder="1"/>
    <xf numFmtId="166" fontId="2" fillId="4" borderId="4" xfId="0" applyNumberFormat="1" applyFont="1" applyFill="1" applyBorder="1" applyAlignment="1">
      <alignment horizontal="right"/>
    </xf>
    <xf numFmtId="14" fontId="2" fillId="2" borderId="2" xfId="0" applyNumberFormat="1" applyFont="1" applyFill="1" applyBorder="1" applyAlignment="1">
      <alignment horizontal="left"/>
    </xf>
    <xf numFmtId="0" fontId="0" fillId="2" borderId="0" xfId="0" applyFill="1"/>
    <xf numFmtId="0" fontId="15" fillId="2" borderId="0" xfId="0" applyFont="1" applyFill="1"/>
    <xf numFmtId="0" fontId="11" fillId="2" borderId="0" xfId="0" applyFont="1" applyFill="1"/>
    <xf numFmtId="0" fontId="1" fillId="4" borderId="0" xfId="0" applyFont="1" applyFill="1" applyAlignment="1">
      <alignment wrapText="1"/>
    </xf>
    <xf numFmtId="0" fontId="1" fillId="4" borderId="0" xfId="0" applyFont="1" applyFill="1"/>
    <xf numFmtId="166" fontId="1" fillId="4" borderId="0" xfId="0" applyNumberFormat="1" applyFont="1" applyFill="1"/>
    <xf numFmtId="9" fontId="1" fillId="4" borderId="0" xfId="0" applyNumberFormat="1" applyFont="1" applyFill="1" applyAlignment="1">
      <alignment horizontal="center" vertical="center" wrapText="1"/>
    </xf>
    <xf numFmtId="166" fontId="1" fillId="4" borderId="0" xfId="0" applyNumberFormat="1" applyFont="1" applyFill="1" applyAlignment="1">
      <alignment horizontal="center" vertical="center" wrapText="1"/>
    </xf>
    <xf numFmtId="17" fontId="1" fillId="4" borderId="0" xfId="0" applyNumberFormat="1" applyFont="1" applyFill="1" applyAlignment="1">
      <alignment horizontal="center" vertical="center" wrapText="1"/>
    </xf>
    <xf numFmtId="16" fontId="1" fillId="4" borderId="0" xfId="0" applyNumberFormat="1" applyFont="1" applyFill="1" applyAlignment="1">
      <alignment horizontal="center" vertical="center" wrapText="1"/>
    </xf>
    <xf numFmtId="0" fontId="4" fillId="4" borderId="0" xfId="0" applyFont="1" applyFill="1"/>
    <xf numFmtId="0" fontId="0" fillId="4" borderId="0" xfId="0" applyFill="1"/>
    <xf numFmtId="0" fontId="2" fillId="4" borderId="0" xfId="0" applyFont="1" applyFill="1"/>
    <xf numFmtId="0" fontId="1" fillId="4" borderId="9" xfId="0" applyFont="1" applyFill="1" applyBorder="1" applyAlignment="1">
      <alignment horizontal="left" vertical="center" wrapText="1"/>
    </xf>
    <xf numFmtId="166" fontId="1" fillId="4" borderId="9" xfId="0" applyNumberFormat="1" applyFont="1" applyFill="1" applyBorder="1" applyAlignment="1">
      <alignment horizontal="left" vertical="center" wrapText="1"/>
    </xf>
    <xf numFmtId="166" fontId="0" fillId="4" borderId="0" xfId="0" applyNumberFormat="1" applyFill="1"/>
    <xf numFmtId="14" fontId="4" fillId="4" borderId="0" xfId="0" applyNumberFormat="1" applyFont="1" applyFill="1"/>
    <xf numFmtId="0" fontId="0" fillId="4" borderId="0" xfId="0" applyFill="1" applyAlignment="1">
      <alignment horizontal="center"/>
    </xf>
    <xf numFmtId="14" fontId="3" fillId="4" borderId="0" xfId="0" applyNumberFormat="1" applyFont="1" applyFill="1"/>
    <xf numFmtId="14" fontId="7" fillId="4" borderId="0" xfId="0" applyNumberFormat="1" applyFont="1" applyFill="1"/>
    <xf numFmtId="166" fontId="8" fillId="4" borderId="0" xfId="0" applyNumberFormat="1" applyFont="1" applyFill="1"/>
    <xf numFmtId="0" fontId="1" fillId="4" borderId="0" xfId="0" applyFont="1" applyFill="1" applyAlignment="1">
      <alignment horizontal="center"/>
    </xf>
    <xf numFmtId="14" fontId="12" fillId="4" borderId="0" xfId="0" applyNumberFormat="1" applyFont="1" applyFill="1"/>
    <xf numFmtId="166" fontId="0" fillId="4" borderId="0" xfId="0" applyNumberFormat="1" applyFill="1" applyAlignment="1">
      <alignment horizontal="center"/>
    </xf>
    <xf numFmtId="166" fontId="4" fillId="4" borderId="0" xfId="0" applyNumberFormat="1" applyFont="1" applyFill="1"/>
    <xf numFmtId="166" fontId="3" fillId="4" borderId="0" xfId="0" applyNumberFormat="1" applyFont="1" applyFill="1"/>
    <xf numFmtId="166" fontId="1" fillId="6" borderId="8" xfId="0" applyNumberFormat="1" applyFont="1" applyFill="1" applyBorder="1" applyAlignment="1">
      <alignment horizontal="center" vertical="center"/>
    </xf>
    <xf numFmtId="166" fontId="1" fillId="6" borderId="14" xfId="0" applyNumberFormat="1" applyFont="1" applyFill="1" applyBorder="1" applyAlignment="1">
      <alignment horizontal="center" vertical="center"/>
    </xf>
    <xf numFmtId="166" fontId="1" fillId="6" borderId="15" xfId="0" applyNumberFormat="1" applyFont="1" applyFill="1" applyBorder="1" applyAlignment="1">
      <alignment horizontal="center" vertical="center"/>
    </xf>
    <xf numFmtId="0" fontId="3" fillId="4" borderId="0" xfId="0" applyFont="1" applyFill="1"/>
    <xf numFmtId="14" fontId="0" fillId="4" borderId="0" xfId="0" applyNumberFormat="1" applyFill="1"/>
    <xf numFmtId="0" fontId="1" fillId="4" borderId="0" xfId="0" applyFont="1" applyFill="1" applyAlignment="1">
      <alignment vertical="center" wrapText="1"/>
    </xf>
    <xf numFmtId="0" fontId="10" fillId="4" borderId="0" xfId="0" applyFont="1" applyFill="1"/>
    <xf numFmtId="165" fontId="0" fillId="4" borderId="0" xfId="0" applyNumberFormat="1" applyFill="1" applyAlignment="1">
      <alignment horizontal="center"/>
    </xf>
    <xf numFmtId="0" fontId="4" fillId="4" borderId="0" xfId="0" applyFont="1" applyFill="1" applyAlignment="1">
      <alignment wrapText="1"/>
    </xf>
    <xf numFmtId="0" fontId="0" fillId="4" borderId="0" xfId="0" applyFill="1" applyAlignment="1">
      <alignment wrapText="1"/>
    </xf>
    <xf numFmtId="0" fontId="0" fillId="4" borderId="0" xfId="0" applyFill="1" applyAlignment="1">
      <alignment vertical="center" wrapText="1"/>
    </xf>
    <xf numFmtId="0" fontId="2" fillId="4" borderId="0" xfId="0" applyFont="1" applyFill="1" applyAlignment="1">
      <alignment vertical="center" wrapText="1"/>
    </xf>
    <xf numFmtId="0" fontId="0" fillId="4" borderId="0" xfId="0" applyFill="1" applyAlignment="1">
      <alignment horizontal="left" vertical="center" wrapText="1"/>
    </xf>
    <xf numFmtId="0" fontId="16" fillId="4" borderId="0" xfId="0" applyFont="1" applyFill="1" applyAlignment="1">
      <alignment vertical="center" wrapText="1"/>
    </xf>
    <xf numFmtId="0" fontId="4" fillId="4" borderId="0" xfId="0" applyFont="1" applyFill="1" applyAlignment="1">
      <alignment vertical="center" wrapText="1"/>
    </xf>
    <xf numFmtId="0" fontId="3" fillId="4" borderId="0" xfId="0" applyFont="1" applyFill="1" applyAlignment="1">
      <alignment vertical="center" wrapText="1"/>
    </xf>
    <xf numFmtId="0" fontId="2" fillId="2" borderId="2" xfId="0" applyFont="1" applyFill="1" applyBorder="1" applyAlignment="1">
      <alignment horizontal="left" wrapText="1"/>
    </xf>
    <xf numFmtId="0" fontId="4" fillId="2" borderId="0" xfId="0" applyFont="1" applyFill="1" applyAlignment="1">
      <alignment horizontal="center"/>
    </xf>
    <xf numFmtId="0" fontId="0" fillId="0" borderId="0" xfId="0" applyAlignment="1">
      <alignment vertical="center" wrapText="1"/>
    </xf>
    <xf numFmtId="0" fontId="12" fillId="4" borderId="0" xfId="0" applyFont="1" applyFill="1" applyAlignment="1">
      <alignment vertical="center" wrapText="1"/>
    </xf>
    <xf numFmtId="0" fontId="0" fillId="0" borderId="0" xfId="0" applyAlignment="1">
      <alignment wrapText="1"/>
    </xf>
    <xf numFmtId="0" fontId="10" fillId="7" borderId="0" xfId="0" applyFont="1" applyFill="1" applyAlignment="1">
      <alignment vertical="center" wrapText="1"/>
    </xf>
    <xf numFmtId="166" fontId="2" fillId="4" borderId="0" xfId="0" applyNumberFormat="1" applyFont="1" applyFill="1"/>
    <xf numFmtId="165" fontId="0" fillId="4" borderId="0" xfId="0" applyNumberFormat="1" applyFill="1"/>
    <xf numFmtId="0" fontId="3" fillId="4" borderId="0" xfId="0" applyFont="1" applyFill="1" applyAlignment="1">
      <alignment horizontal="center" vertical="center" wrapText="1"/>
    </xf>
    <xf numFmtId="0" fontId="13" fillId="4" borderId="0" xfId="0" applyFont="1" applyFill="1" applyAlignment="1">
      <alignment horizontal="center" vertical="center"/>
    </xf>
    <xf numFmtId="0" fontId="12"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wrapText="1"/>
    </xf>
    <xf numFmtId="0" fontId="14" fillId="0" borderId="0" xfId="0" applyFont="1" applyAlignment="1">
      <alignment horizontal="center" vertical="center"/>
    </xf>
    <xf numFmtId="166" fontId="9" fillId="0" borderId="0" xfId="0" applyNumberFormat="1" applyFont="1" applyAlignment="1">
      <alignment horizontal="center" vertical="center"/>
    </xf>
    <xf numFmtId="4" fontId="0" fillId="21" borderId="2" xfId="0" applyNumberFormat="1" applyFill="1" applyBorder="1" applyAlignment="1" applyProtection="1">
      <alignment vertical="top"/>
      <protection locked="0"/>
    </xf>
    <xf numFmtId="4" fontId="0" fillId="21" borderId="21" xfId="0" applyNumberFormat="1" applyFill="1" applyBorder="1" applyAlignment="1" applyProtection="1">
      <alignment vertical="top"/>
      <protection locked="0"/>
    </xf>
    <xf numFmtId="0" fontId="0" fillId="22" borderId="23" xfId="0" applyFill="1" applyBorder="1" applyAlignment="1" applyProtection="1">
      <alignment horizontal="center" vertical="top"/>
      <protection locked="0"/>
    </xf>
    <xf numFmtId="0" fontId="0" fillId="19" borderId="32" xfId="0" applyFill="1" applyBorder="1" applyAlignment="1" applyProtection="1">
      <alignment horizontal="center" vertical="center"/>
      <protection locked="0"/>
    </xf>
    <xf numFmtId="0" fontId="0" fillId="19" borderId="2" xfId="0" applyFill="1" applyBorder="1" applyAlignment="1" applyProtection="1">
      <alignment horizontal="center" vertical="center"/>
      <protection locked="0"/>
    </xf>
    <xf numFmtId="0" fontId="0" fillId="21" borderId="2" xfId="0" applyFill="1" applyBorder="1" applyAlignment="1" applyProtection="1">
      <alignment horizontal="center" vertical="center"/>
      <protection locked="0"/>
    </xf>
    <xf numFmtId="0" fontId="18" fillId="19" borderId="2" xfId="0" applyFont="1" applyFill="1" applyBorder="1" applyAlignment="1" applyProtection="1">
      <alignment horizontal="center" vertical="center"/>
      <protection locked="0"/>
    </xf>
    <xf numFmtId="0" fontId="0" fillId="21" borderId="2" xfId="0" applyFill="1" applyBorder="1" applyAlignment="1" applyProtection="1">
      <alignment horizontal="center"/>
      <protection locked="0"/>
    </xf>
    <xf numFmtId="0" fontId="0" fillId="23" borderId="36" xfId="0" applyFill="1" applyBorder="1" applyAlignment="1" applyProtection="1">
      <alignment horizontal="center" vertical="center"/>
      <protection locked="0"/>
    </xf>
    <xf numFmtId="0" fontId="0" fillId="23" borderId="37" xfId="0" applyFill="1" applyBorder="1" applyAlignment="1" applyProtection="1">
      <alignment horizontal="center" vertical="center"/>
      <protection locked="0"/>
    </xf>
    <xf numFmtId="0" fontId="18" fillId="23" borderId="37" xfId="0" applyFont="1" applyFill="1" applyBorder="1" applyAlignment="1" applyProtection="1">
      <alignment horizontal="center" vertical="center"/>
      <protection locked="0"/>
    </xf>
    <xf numFmtId="0" fontId="0" fillId="23" borderId="37" xfId="0" applyFill="1" applyBorder="1" applyAlignment="1" applyProtection="1">
      <alignment horizontal="center"/>
      <protection locked="0"/>
    </xf>
    <xf numFmtId="0" fontId="0" fillId="23" borderId="37" xfId="0" applyFill="1" applyBorder="1" applyAlignment="1" applyProtection="1">
      <alignment horizontal="center" vertical="top"/>
      <protection locked="0"/>
    </xf>
    <xf numFmtId="4" fontId="0" fillId="23" borderId="37" xfId="0" applyNumberFormat="1" applyFill="1" applyBorder="1" applyAlignment="1" applyProtection="1">
      <alignment vertical="top"/>
      <protection locked="0"/>
    </xf>
    <xf numFmtId="4" fontId="0" fillId="23" borderId="38" xfId="0" applyNumberFormat="1" applyFill="1" applyBorder="1" applyAlignment="1" applyProtection="1">
      <alignment vertical="top"/>
      <protection locked="0"/>
    </xf>
    <xf numFmtId="0" fontId="0" fillId="15" borderId="32"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0" fontId="18" fillId="15" borderId="2" xfId="0" applyFont="1" applyFill="1" applyBorder="1" applyAlignment="1" applyProtection="1">
      <alignment horizontal="center" vertical="center"/>
      <protection locked="0"/>
    </xf>
    <xf numFmtId="0" fontId="0" fillId="15" borderId="2" xfId="0" applyFill="1" applyBorder="1" applyAlignment="1" applyProtection="1">
      <alignment horizontal="center"/>
      <protection locked="0"/>
    </xf>
    <xf numFmtId="0" fontId="0" fillId="15" borderId="2" xfId="0" applyFill="1" applyBorder="1" applyAlignment="1" applyProtection="1">
      <alignment horizontal="center" vertical="top"/>
      <protection locked="0"/>
    </xf>
    <xf numFmtId="4" fontId="0" fillId="15" borderId="2" xfId="0" applyNumberFormat="1" applyFill="1" applyBorder="1" applyAlignment="1" applyProtection="1">
      <alignment vertical="top"/>
      <protection locked="0"/>
    </xf>
    <xf numFmtId="4" fontId="0" fillId="15" borderId="21" xfId="0" applyNumberFormat="1" applyFill="1" applyBorder="1" applyAlignment="1" applyProtection="1">
      <alignment vertical="top"/>
      <protection locked="0"/>
    </xf>
    <xf numFmtId="0" fontId="0" fillId="15" borderId="34" xfId="0" applyFill="1" applyBorder="1" applyAlignment="1" applyProtection="1">
      <alignment horizontal="center" vertical="center"/>
      <protection locked="0"/>
    </xf>
    <xf numFmtId="0" fontId="18" fillId="15" borderId="34" xfId="0" applyFont="1" applyFill="1" applyBorder="1" applyAlignment="1" applyProtection="1">
      <alignment horizontal="center" vertical="center"/>
      <protection locked="0"/>
    </xf>
    <xf numFmtId="0" fontId="0" fillId="15" borderId="34" xfId="0" applyFill="1" applyBorder="1" applyAlignment="1" applyProtection="1">
      <alignment horizontal="center"/>
      <protection locked="0"/>
    </xf>
    <xf numFmtId="0" fontId="0" fillId="15" borderId="34" xfId="0" applyFill="1" applyBorder="1" applyAlignment="1" applyProtection="1">
      <alignment horizontal="center" vertical="top"/>
      <protection locked="0"/>
    </xf>
    <xf numFmtId="4" fontId="0" fillId="15" borderId="34" xfId="0" applyNumberFormat="1" applyFill="1" applyBorder="1" applyAlignment="1" applyProtection="1">
      <alignment vertical="top"/>
      <protection locked="0"/>
    </xf>
    <xf numFmtId="4" fontId="0" fillId="15" borderId="35" xfId="0" applyNumberFormat="1" applyFill="1" applyBorder="1" applyAlignment="1" applyProtection="1">
      <alignment vertical="top"/>
      <protection locked="0"/>
    </xf>
    <xf numFmtId="166" fontId="2" fillId="4" borderId="5" xfId="0" applyNumberFormat="1" applyFont="1" applyFill="1" applyBorder="1"/>
    <xf numFmtId="166" fontId="2" fillId="4" borderId="3" xfId="0" applyNumberFormat="1" applyFont="1" applyFill="1" applyBorder="1" applyAlignment="1">
      <alignment horizontal="right"/>
    </xf>
    <xf numFmtId="166" fontId="2" fillId="4" borderId="5" xfId="0" applyNumberFormat="1" applyFont="1" applyFill="1" applyBorder="1" applyAlignment="1">
      <alignment horizontal="right"/>
    </xf>
    <xf numFmtId="166" fontId="2" fillId="4" borderId="17" xfId="0" applyNumberFormat="1" applyFont="1" applyFill="1" applyBorder="1"/>
    <xf numFmtId="0" fontId="0" fillId="4" borderId="0" xfId="0" quotePrefix="1" applyFill="1"/>
    <xf numFmtId="0" fontId="0" fillId="0" borderId="0" xfId="0" applyAlignment="1">
      <alignment horizontal="left"/>
    </xf>
    <xf numFmtId="0" fontId="1" fillId="4" borderId="7" xfId="0" applyFont="1" applyFill="1" applyBorder="1"/>
    <xf numFmtId="0" fontId="0" fillId="4" borderId="8" xfId="0" applyFill="1" applyBorder="1"/>
    <xf numFmtId="0" fontId="1" fillId="4" borderId="16" xfId="0" applyFont="1" applyFill="1" applyBorder="1"/>
    <xf numFmtId="0" fontId="0" fillId="4" borderId="14" xfId="0" applyFill="1" applyBorder="1"/>
    <xf numFmtId="0" fontId="1" fillId="4" borderId="14" xfId="0" applyFont="1" applyFill="1" applyBorder="1"/>
    <xf numFmtId="0" fontId="1" fillId="4" borderId="17" xfId="0" applyFont="1" applyFill="1" applyBorder="1"/>
    <xf numFmtId="0" fontId="0" fillId="4" borderId="9" xfId="0" applyFill="1" applyBorder="1"/>
    <xf numFmtId="166" fontId="0" fillId="4" borderId="9" xfId="0" applyNumberFormat="1" applyFill="1" applyBorder="1"/>
    <xf numFmtId="0" fontId="1" fillId="4" borderId="15" xfId="0" applyFont="1" applyFill="1" applyBorder="1"/>
    <xf numFmtId="0" fontId="0" fillId="4" borderId="0" xfId="0" quotePrefix="1" applyFill="1" applyAlignment="1">
      <alignment wrapText="1"/>
    </xf>
    <xf numFmtId="166" fontId="0" fillId="5" borderId="1" xfId="0" applyNumberFormat="1" applyFill="1" applyBorder="1" applyAlignment="1" applyProtection="1">
      <alignment horizontal="right"/>
      <protection locked="0"/>
    </xf>
    <xf numFmtId="0" fontId="31" fillId="4" borderId="21" xfId="0" applyFont="1" applyFill="1" applyBorder="1"/>
    <xf numFmtId="0" fontId="0" fillId="4" borderId="22" xfId="0" applyFill="1" applyBorder="1"/>
    <xf numFmtId="0" fontId="0" fillId="4" borderId="23" xfId="0" applyFill="1" applyBorder="1"/>
    <xf numFmtId="0" fontId="32" fillId="4" borderId="0" xfId="0" applyFont="1" applyFill="1"/>
    <xf numFmtId="168" fontId="0" fillId="0" borderId="0" xfId="0" applyNumberFormat="1" applyAlignment="1">
      <alignment horizontal="center"/>
    </xf>
    <xf numFmtId="1" fontId="0" fillId="5" borderId="0" xfId="0" applyNumberFormat="1" applyFill="1" applyProtection="1">
      <protection locked="0"/>
    </xf>
    <xf numFmtId="8" fontId="0" fillId="0" borderId="0" xfId="0" applyNumberFormat="1"/>
    <xf numFmtId="0" fontId="34" fillId="4" borderId="49" xfId="0" applyFont="1" applyFill="1" applyBorder="1"/>
    <xf numFmtId="169" fontId="31" fillId="4" borderId="53" xfId="0" applyNumberFormat="1" applyFont="1" applyFill="1" applyBorder="1"/>
    <xf numFmtId="0" fontId="34" fillId="4" borderId="35" xfId="0" applyFont="1" applyFill="1" applyBorder="1"/>
    <xf numFmtId="0" fontId="34" fillId="4" borderId="48" xfId="0" applyFont="1" applyFill="1" applyBorder="1"/>
    <xf numFmtId="166" fontId="0" fillId="4" borderId="48" xfId="0" applyNumberFormat="1" applyFill="1" applyBorder="1"/>
    <xf numFmtId="0" fontId="0" fillId="4" borderId="48" xfId="0" applyFill="1" applyBorder="1"/>
    <xf numFmtId="0" fontId="0" fillId="4" borderId="49" xfId="0" applyFill="1" applyBorder="1"/>
    <xf numFmtId="0" fontId="34" fillId="4" borderId="53" xfId="0" applyFont="1" applyFill="1" applyBorder="1"/>
    <xf numFmtId="0" fontId="34" fillId="4" borderId="54" xfId="0" applyFont="1" applyFill="1" applyBorder="1"/>
    <xf numFmtId="0" fontId="34" fillId="4" borderId="0" xfId="0" applyFont="1" applyFill="1"/>
    <xf numFmtId="0" fontId="0" fillId="4" borderId="53" xfId="0" applyFill="1" applyBorder="1"/>
    <xf numFmtId="0" fontId="2" fillId="4" borderId="53" xfId="0" applyFont="1" applyFill="1" applyBorder="1"/>
    <xf numFmtId="0" fontId="33" fillId="4" borderId="30" xfId="0" applyFont="1" applyFill="1" applyBorder="1"/>
    <xf numFmtId="168" fontId="0" fillId="4" borderId="0" xfId="0" applyNumberFormat="1" applyFill="1"/>
    <xf numFmtId="0" fontId="0" fillId="4" borderId="21" xfId="0" applyFill="1" applyBorder="1" applyAlignment="1">
      <alignment horizontal="right"/>
    </xf>
    <xf numFmtId="0" fontId="34" fillId="4" borderId="23" xfId="0" applyFont="1" applyFill="1" applyBorder="1" applyAlignment="1">
      <alignment horizontal="right"/>
    </xf>
    <xf numFmtId="169" fontId="31" fillId="4" borderId="23" xfId="0" applyNumberFormat="1" applyFont="1" applyFill="1" applyBorder="1"/>
    <xf numFmtId="0" fontId="34" fillId="4" borderId="50" xfId="0" applyFont="1" applyFill="1" applyBorder="1"/>
    <xf numFmtId="0" fontId="0" fillId="4" borderId="51" xfId="0" applyFill="1" applyBorder="1"/>
    <xf numFmtId="0" fontId="0" fillId="4" borderId="52" xfId="0" applyFill="1" applyBorder="1"/>
    <xf numFmtId="0" fontId="0" fillId="0" borderId="0" xfId="0" applyAlignment="1">
      <alignment horizontal="left" indent="1"/>
    </xf>
    <xf numFmtId="1" fontId="0" fillId="0" borderId="0" xfId="0" applyNumberFormat="1"/>
    <xf numFmtId="0" fontId="0" fillId="4" borderId="0" xfId="0" applyFill="1" applyAlignment="1">
      <alignment horizontal="right"/>
    </xf>
    <xf numFmtId="0" fontId="0" fillId="5" borderId="1" xfId="0" applyFill="1" applyBorder="1" applyProtection="1">
      <protection locked="0"/>
    </xf>
    <xf numFmtId="14" fontId="2" fillId="5" borderId="1" xfId="0" applyNumberFormat="1" applyFont="1" applyFill="1" applyBorder="1" applyAlignment="1" applyProtection="1">
      <alignment horizontal="left"/>
      <protection locked="0"/>
    </xf>
    <xf numFmtId="166" fontId="0" fillId="5" borderId="1" xfId="0" applyNumberFormat="1" applyFill="1" applyBorder="1" applyProtection="1">
      <protection locked="0"/>
    </xf>
    <xf numFmtId="0" fontId="16" fillId="4" borderId="0" xfId="0" applyFont="1" applyFill="1"/>
    <xf numFmtId="166" fontId="0" fillId="4" borderId="57" xfId="0" applyNumberFormat="1" applyFill="1" applyBorder="1"/>
    <xf numFmtId="0" fontId="1" fillId="4" borderId="0" xfId="0" applyFont="1" applyFill="1" applyProtection="1">
      <protection locked="0"/>
    </xf>
    <xf numFmtId="0" fontId="8" fillId="4" borderId="0" xfId="0" applyFont="1" applyFill="1" applyAlignment="1" applyProtection="1">
      <alignment horizontal="left"/>
      <protection locked="0"/>
    </xf>
    <xf numFmtId="166" fontId="1" fillId="4" borderId="0" xfId="0" applyNumberFormat="1" applyFont="1" applyFill="1" applyProtection="1">
      <protection locked="0"/>
    </xf>
    <xf numFmtId="166" fontId="8" fillId="4" borderId="0" xfId="0" applyNumberFormat="1" applyFont="1" applyFill="1" applyProtection="1">
      <protection locked="0"/>
    </xf>
    <xf numFmtId="0" fontId="1" fillId="4" borderId="0" xfId="0" applyFont="1" applyFill="1" applyAlignment="1" applyProtection="1">
      <alignment horizontal="center"/>
      <protection locked="0"/>
    </xf>
    <xf numFmtId="0" fontId="30" fillId="24" borderId="58" xfId="0" applyFont="1" applyFill="1" applyBorder="1" applyAlignment="1">
      <alignment horizontal="center"/>
    </xf>
    <xf numFmtId="168" fontId="30" fillId="24" borderId="59" xfId="0" applyNumberFormat="1" applyFont="1" applyFill="1" applyBorder="1" applyAlignment="1">
      <alignment horizontal="center"/>
    </xf>
    <xf numFmtId="14" fontId="0" fillId="25" borderId="60" xfId="0" applyNumberFormat="1" applyFill="1" applyBorder="1" applyAlignment="1" applyProtection="1">
      <alignment horizontal="center"/>
      <protection locked="0"/>
    </xf>
    <xf numFmtId="169" fontId="0" fillId="5" borderId="45" xfId="0" applyNumberFormat="1" applyFill="1" applyBorder="1" applyProtection="1">
      <protection locked="0"/>
    </xf>
    <xf numFmtId="14" fontId="0" fillId="26" borderId="60" xfId="0" applyNumberFormat="1" applyFill="1" applyBorder="1" applyAlignment="1" applyProtection="1">
      <alignment horizontal="center"/>
      <protection locked="0"/>
    </xf>
    <xf numFmtId="0" fontId="30" fillId="24" borderId="61" xfId="0" applyFont="1" applyFill="1" applyBorder="1" applyAlignment="1">
      <alignment horizontal="left" indent="1"/>
    </xf>
    <xf numFmtId="169" fontId="30" fillId="24" borderId="62" xfId="0" applyNumberFormat="1" applyFont="1" applyFill="1" applyBorder="1"/>
    <xf numFmtId="168" fontId="0" fillId="0" borderId="0" xfId="0" applyNumberFormat="1"/>
    <xf numFmtId="0" fontId="0" fillId="27" borderId="0" xfId="0" applyFill="1"/>
    <xf numFmtId="0" fontId="2" fillId="13"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166" fontId="8" fillId="13" borderId="1" xfId="0" applyNumberFormat="1" applyFont="1" applyFill="1" applyBorder="1" applyAlignment="1">
      <alignment horizontal="center" vertical="center" wrapText="1"/>
    </xf>
    <xf numFmtId="0" fontId="8" fillId="13" borderId="10" xfId="0" applyFont="1" applyFill="1" applyBorder="1" applyAlignment="1">
      <alignment horizontal="center" vertical="center" wrapText="1"/>
    </xf>
    <xf numFmtId="164" fontId="8" fillId="13" borderId="1" xfId="0" applyNumberFormat="1" applyFont="1" applyFill="1" applyBorder="1" applyAlignment="1">
      <alignment horizontal="center" vertical="center" wrapText="1"/>
    </xf>
    <xf numFmtId="0" fontId="36" fillId="7" borderId="7" xfId="0" applyFont="1" applyFill="1" applyBorder="1" applyAlignment="1">
      <alignment vertical="center" wrapText="1"/>
    </xf>
    <xf numFmtId="0" fontId="36" fillId="7" borderId="3" xfId="0" applyFont="1" applyFill="1" applyBorder="1" applyAlignment="1">
      <alignment vertical="center" wrapText="1"/>
    </xf>
    <xf numFmtId="166" fontId="0" fillId="0" borderId="6" xfId="0" applyNumberFormat="1" applyBorder="1" applyProtection="1">
      <protection locked="0"/>
    </xf>
    <xf numFmtId="0" fontId="0" fillId="0" borderId="6" xfId="0" applyBorder="1" applyAlignment="1" applyProtection="1">
      <alignment horizontal="center"/>
      <protection locked="0"/>
    </xf>
    <xf numFmtId="0" fontId="0" fillId="0" borderId="0" xfId="0" applyAlignment="1" applyProtection="1">
      <alignment horizontal="center"/>
      <protection locked="0"/>
    </xf>
    <xf numFmtId="0" fontId="16" fillId="4" borderId="16" xfId="0" applyFont="1" applyFill="1" applyBorder="1"/>
    <xf numFmtId="0" fontId="16" fillId="4" borderId="14" xfId="0" applyFont="1" applyFill="1" applyBorder="1"/>
    <xf numFmtId="0" fontId="16" fillId="4" borderId="14" xfId="0" quotePrefix="1" applyFont="1" applyFill="1" applyBorder="1"/>
    <xf numFmtId="167" fontId="0" fillId="0" borderId="16" xfId="0" applyNumberFormat="1" applyBorder="1" applyProtection="1">
      <protection locked="0"/>
    </xf>
    <xf numFmtId="0" fontId="0" fillId="0" borderId="0" xfId="0" applyProtection="1">
      <protection locked="0"/>
    </xf>
    <xf numFmtId="166" fontId="0" fillId="0" borderId="0" xfId="0" applyNumberFormat="1" applyProtection="1">
      <protection locked="0"/>
    </xf>
    <xf numFmtId="0" fontId="16" fillId="0" borderId="16" xfId="0" applyFont="1" applyBorder="1"/>
    <xf numFmtId="0" fontId="0" fillId="0" borderId="14" xfId="0" applyBorder="1" applyAlignment="1" applyProtection="1">
      <alignment horizontal="center"/>
      <protection locked="0"/>
    </xf>
    <xf numFmtId="165" fontId="0" fillId="0" borderId="0" xfId="0" applyNumberFormat="1" applyProtection="1">
      <protection locked="0"/>
    </xf>
    <xf numFmtId="167" fontId="0" fillId="0" borderId="17" xfId="0" applyNumberFormat="1" applyBorder="1" applyProtection="1">
      <protection locked="0"/>
    </xf>
    <xf numFmtId="165" fontId="0" fillId="0" borderId="9" xfId="0" applyNumberFormat="1" applyBorder="1" applyProtection="1">
      <protection locked="0"/>
    </xf>
    <xf numFmtId="0" fontId="0" fillId="0" borderId="9" xfId="0" applyBorder="1" applyProtection="1">
      <protection locked="0"/>
    </xf>
    <xf numFmtId="166" fontId="0" fillId="0" borderId="9" xfId="0" applyNumberFormat="1" applyBorder="1" applyProtection="1">
      <protection locked="0"/>
    </xf>
    <xf numFmtId="0" fontId="0" fillId="0" borderId="9" xfId="0" applyBorder="1" applyAlignment="1" applyProtection="1">
      <alignment horizontal="center"/>
      <protection locked="0"/>
    </xf>
    <xf numFmtId="0" fontId="0" fillId="0" borderId="15" xfId="0" applyBorder="1" applyAlignment="1" applyProtection="1">
      <alignment horizontal="center"/>
      <protection locked="0"/>
    </xf>
    <xf numFmtId="0" fontId="16" fillId="4" borderId="10" xfId="0" applyFont="1" applyFill="1" applyBorder="1"/>
    <xf numFmtId="0" fontId="16" fillId="4" borderId="12" xfId="0" applyFont="1" applyFill="1" applyBorder="1"/>
    <xf numFmtId="0" fontId="2" fillId="12" borderId="1" xfId="0" applyFont="1" applyFill="1" applyBorder="1" applyAlignment="1">
      <alignment horizontal="left" vertical="center" wrapText="1"/>
    </xf>
    <xf numFmtId="0" fontId="16" fillId="4" borderId="4" xfId="0" applyFont="1" applyFill="1" applyBorder="1"/>
    <xf numFmtId="0" fontId="16" fillId="4" borderId="1" xfId="0" applyFont="1" applyFill="1" applyBorder="1"/>
    <xf numFmtId="0" fontId="0" fillId="4" borderId="9" xfId="0" applyFill="1" applyBorder="1" applyAlignment="1">
      <alignment wrapText="1"/>
    </xf>
    <xf numFmtId="0" fontId="37" fillId="4" borderId="0" xfId="0" applyFont="1" applyFill="1" applyAlignment="1">
      <alignment horizontal="center" wrapText="1"/>
    </xf>
    <xf numFmtId="0" fontId="38" fillId="4" borderId="0" xfId="0" applyFont="1" applyFill="1" applyAlignment="1">
      <alignment wrapText="1"/>
    </xf>
    <xf numFmtId="0" fontId="41" fillId="4" borderId="0" xfId="0" applyFont="1" applyFill="1" applyAlignment="1">
      <alignment wrapText="1"/>
    </xf>
    <xf numFmtId="0" fontId="36" fillId="4" borderId="0" xfId="0" applyFont="1" applyFill="1" applyAlignment="1">
      <alignment wrapText="1"/>
    </xf>
    <xf numFmtId="14" fontId="2" fillId="11" borderId="1" xfId="0" applyNumberFormat="1" applyFont="1" applyFill="1" applyBorder="1" applyAlignment="1" applyProtection="1">
      <alignment horizontal="left" vertical="center"/>
      <protection locked="0"/>
    </xf>
    <xf numFmtId="0" fontId="2" fillId="8" borderId="1" xfId="0" applyFont="1" applyFill="1" applyBorder="1" applyAlignment="1">
      <alignment horizontal="center" vertical="center" wrapText="1"/>
    </xf>
    <xf numFmtId="14" fontId="0" fillId="5" borderId="1" xfId="0" applyNumberFormat="1" applyFill="1" applyBorder="1" applyAlignment="1" applyProtection="1">
      <alignment horizontal="center"/>
      <protection locked="0"/>
    </xf>
    <xf numFmtId="14" fontId="9" fillId="0" borderId="0" xfId="0" applyNumberFormat="1" applyFont="1" applyAlignment="1">
      <alignment horizontal="center" vertical="center"/>
    </xf>
    <xf numFmtId="0" fontId="16" fillId="4" borderId="0" xfId="0" applyFont="1" applyFill="1" applyAlignment="1">
      <alignment wrapText="1"/>
    </xf>
    <xf numFmtId="0" fontId="4" fillId="28" borderId="0" xfId="0" applyFont="1" applyFill="1" applyAlignment="1">
      <alignment wrapText="1"/>
    </xf>
    <xf numFmtId="0" fontId="2" fillId="11" borderId="1" xfId="0" applyFont="1" applyFill="1" applyBorder="1" applyAlignment="1" applyProtection="1">
      <alignment horizontal="left" vertical="center" wrapText="1"/>
      <protection locked="0"/>
    </xf>
    <xf numFmtId="167" fontId="0" fillId="0" borderId="0" xfId="0" applyNumberFormat="1" applyProtection="1">
      <protection locked="0"/>
    </xf>
    <xf numFmtId="165" fontId="0" fillId="0" borderId="0" xfId="0" applyNumberFormat="1" applyAlignment="1" applyProtection="1">
      <alignment horizontal="center"/>
      <protection locked="0"/>
    </xf>
    <xf numFmtId="0" fontId="40" fillId="4" borderId="0" xfId="0" quotePrefix="1" applyFont="1" applyFill="1" applyAlignment="1">
      <alignment horizontal="left" wrapText="1" indent="5"/>
    </xf>
    <xf numFmtId="0" fontId="42" fillId="4" borderId="0" xfId="0" applyFont="1" applyFill="1" applyAlignment="1">
      <alignment horizontal="left" wrapText="1" indent="1"/>
    </xf>
    <xf numFmtId="0" fontId="42" fillId="4" borderId="0" xfId="0" quotePrefix="1" applyFont="1" applyFill="1" applyAlignment="1">
      <alignment horizontal="left" wrapText="1" indent="2"/>
    </xf>
    <xf numFmtId="0" fontId="42" fillId="4" borderId="0" xfId="0" applyFont="1" applyFill="1" applyAlignment="1">
      <alignment horizontal="left" wrapText="1" indent="2"/>
    </xf>
    <xf numFmtId="0" fontId="30" fillId="28" borderId="0" xfId="0" quotePrefix="1" applyFont="1" applyFill="1" applyAlignment="1">
      <alignment vertical="center" wrapText="1"/>
    </xf>
    <xf numFmtId="0" fontId="42" fillId="4" borderId="0" xfId="0" applyFont="1" applyFill="1" applyAlignment="1">
      <alignment horizontal="left" indent="1"/>
    </xf>
    <xf numFmtId="0" fontId="0" fillId="4" borderId="0" xfId="0" applyFill="1" applyAlignment="1">
      <alignment horizontal="center" wrapText="1"/>
    </xf>
    <xf numFmtId="0" fontId="45" fillId="4" borderId="0" xfId="0" applyFont="1" applyFill="1" applyAlignment="1">
      <alignment horizontal="center" wrapText="1"/>
    </xf>
    <xf numFmtId="0" fontId="46" fillId="12" borderId="0" xfId="0" applyFont="1" applyFill="1" applyAlignment="1">
      <alignment horizontal="center" wrapText="1"/>
    </xf>
    <xf numFmtId="0" fontId="47" fillId="4" borderId="0" xfId="0" applyFont="1" applyFill="1" applyAlignment="1">
      <alignment horizontal="left" wrapText="1"/>
    </xf>
    <xf numFmtId="0" fontId="0" fillId="4" borderId="0" xfId="0" applyFill="1" applyAlignment="1">
      <alignment horizontal="left" wrapText="1" indent="2"/>
    </xf>
    <xf numFmtId="14" fontId="0" fillId="0" borderId="0" xfId="0" applyNumberFormat="1" applyAlignment="1" applyProtection="1">
      <alignment horizontal="left" vertical="center"/>
      <protection locked="0"/>
    </xf>
    <xf numFmtId="14" fontId="0" fillId="0" borderId="0" xfId="0" applyNumberFormat="1" applyProtection="1">
      <protection locked="0"/>
    </xf>
    <xf numFmtId="0" fontId="0" fillId="0" borderId="0" xfId="0" quotePrefix="1" applyAlignment="1" applyProtection="1">
      <alignment horizontal="center"/>
      <protection locked="0"/>
    </xf>
    <xf numFmtId="14" fontId="0" fillId="0" borderId="7" xfId="0" applyNumberFormat="1" applyBorder="1" applyProtection="1">
      <protection locked="0"/>
    </xf>
    <xf numFmtId="0" fontId="0" fillId="0" borderId="6" xfId="0" applyBorder="1" applyProtection="1">
      <protection locked="0"/>
    </xf>
    <xf numFmtId="0" fontId="0" fillId="0" borderId="8" xfId="0" applyBorder="1" applyAlignment="1" applyProtection="1">
      <alignment horizontal="center"/>
      <protection locked="0"/>
    </xf>
    <xf numFmtId="14" fontId="0" fillId="0" borderId="16" xfId="0" applyNumberFormat="1" applyBorder="1" applyProtection="1">
      <protection locked="0"/>
    </xf>
    <xf numFmtId="14" fontId="0" fillId="0" borderId="17" xfId="0" applyNumberFormat="1" applyBorder="1" applyProtection="1">
      <protection locked="0"/>
    </xf>
    <xf numFmtId="166" fontId="2" fillId="4" borderId="3" xfId="0" applyNumberFormat="1" applyFont="1" applyFill="1" applyBorder="1"/>
    <xf numFmtId="14" fontId="8" fillId="8" borderId="3" xfId="0" applyNumberFormat="1" applyFont="1" applyFill="1" applyBorder="1" applyAlignment="1">
      <alignment horizontal="center" vertical="center" wrapText="1"/>
    </xf>
    <xf numFmtId="0" fontId="8" fillId="8" borderId="3" xfId="0" applyFont="1" applyFill="1" applyBorder="1" applyAlignment="1">
      <alignment horizontal="center" vertical="center" wrapText="1"/>
    </xf>
    <xf numFmtId="166" fontId="8" fillId="8" borderId="7" xfId="0" applyNumberFormat="1" applyFont="1" applyFill="1" applyBorder="1" applyAlignment="1">
      <alignment horizontal="center" vertical="center" wrapText="1"/>
    </xf>
    <xf numFmtId="166" fontId="8" fillId="8" borderId="3" xfId="0" applyNumberFormat="1" applyFont="1" applyFill="1" applyBorder="1" applyAlignment="1">
      <alignment horizontal="center" vertical="center" wrapText="1"/>
    </xf>
    <xf numFmtId="164" fontId="8" fillId="8" borderId="8" xfId="0" applyNumberFormat="1" applyFont="1" applyFill="1" applyBorder="1" applyAlignment="1">
      <alignment horizontal="center" vertical="center" wrapText="1"/>
    </xf>
    <xf numFmtId="0" fontId="8" fillId="8" borderId="8" xfId="0" applyFont="1" applyFill="1" applyBorder="1" applyAlignment="1">
      <alignment horizontal="center" vertical="center" wrapText="1"/>
    </xf>
    <xf numFmtId="0" fontId="0" fillId="0" borderId="6" xfId="0" applyBorder="1" applyAlignment="1" applyProtection="1">
      <alignment horizontal="left"/>
      <protection locked="0"/>
    </xf>
    <xf numFmtId="165" fontId="8" fillId="9" borderId="4" xfId="0" applyNumberFormat="1"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3" xfId="0" applyFont="1" applyFill="1" applyBorder="1" applyAlignment="1">
      <alignment horizontal="center" vertical="center" wrapText="1"/>
    </xf>
    <xf numFmtId="165" fontId="2" fillId="4" borderId="0" xfId="0" applyNumberFormat="1" applyFont="1" applyFill="1" applyAlignment="1">
      <alignment horizontal="center"/>
    </xf>
    <xf numFmtId="166" fontId="2" fillId="0" borderId="0" xfId="0" applyNumberFormat="1" applyFont="1" applyAlignment="1" applyProtection="1">
      <alignment horizontal="right"/>
      <protection locked="0"/>
    </xf>
    <xf numFmtId="166" fontId="2" fillId="0" borderId="6" xfId="0" applyNumberFormat="1" applyFont="1" applyBorder="1" applyAlignment="1" applyProtection="1">
      <alignment horizontal="right"/>
      <protection locked="0"/>
    </xf>
    <xf numFmtId="166" fontId="2" fillId="0" borderId="9" xfId="0" applyNumberFormat="1" applyFont="1" applyBorder="1" applyAlignment="1" applyProtection="1">
      <alignment horizontal="right"/>
      <protection locked="0"/>
    </xf>
    <xf numFmtId="0" fontId="8" fillId="9" borderId="14" xfId="0" applyFont="1" applyFill="1" applyBorder="1" applyAlignment="1">
      <alignment horizontal="center" vertical="center" wrapText="1"/>
    </xf>
    <xf numFmtId="0" fontId="8" fillId="10" borderId="3" xfId="0" applyFont="1" applyFill="1" applyBorder="1" applyAlignment="1">
      <alignment horizontal="center" vertical="center" wrapText="1"/>
    </xf>
    <xf numFmtId="169" fontId="0" fillId="0" borderId="0" xfId="0" applyNumberFormat="1"/>
    <xf numFmtId="0" fontId="8" fillId="14" borderId="15" xfId="0" applyFont="1" applyFill="1" applyBorder="1" applyAlignment="1">
      <alignment horizontal="center" vertical="center" wrapText="1"/>
    </xf>
    <xf numFmtId="164" fontId="8" fillId="14" borderId="5" xfId="0" applyNumberFormat="1" applyFont="1" applyFill="1" applyBorder="1" applyAlignment="1">
      <alignment horizontal="center" vertical="center" wrapText="1"/>
    </xf>
    <xf numFmtId="0" fontId="8" fillId="14" borderId="5" xfId="0" applyFont="1" applyFill="1" applyBorder="1" applyAlignment="1">
      <alignment horizontal="center" vertical="center" wrapText="1"/>
    </xf>
    <xf numFmtId="166" fontId="8" fillId="14" borderId="5" xfId="0" applyNumberFormat="1" applyFont="1" applyFill="1" applyBorder="1" applyAlignment="1">
      <alignment horizontal="center" vertical="center" wrapText="1"/>
    </xf>
    <xf numFmtId="14" fontId="8" fillId="14" borderId="17" xfId="0" applyNumberFormat="1" applyFont="1" applyFill="1" applyBorder="1" applyAlignment="1">
      <alignment horizontal="center" vertical="center" wrapText="1"/>
    </xf>
    <xf numFmtId="14" fontId="2" fillId="14" borderId="36" xfId="0" applyNumberFormat="1" applyFont="1" applyFill="1" applyBorder="1" applyAlignment="1">
      <alignment horizontal="left" vertical="center"/>
    </xf>
    <xf numFmtId="14" fontId="2" fillId="14" borderId="37" xfId="0" applyNumberFormat="1" applyFont="1" applyFill="1" applyBorder="1" applyAlignment="1">
      <alignment horizontal="center" vertical="center"/>
    </xf>
    <xf numFmtId="14" fontId="2" fillId="14" borderId="39" xfId="0" applyNumberFormat="1" applyFont="1" applyFill="1" applyBorder="1" applyAlignment="1">
      <alignment horizontal="left" vertical="center"/>
    </xf>
    <xf numFmtId="14" fontId="2" fillId="4" borderId="0" xfId="0" applyNumberFormat="1" applyFont="1" applyFill="1" applyAlignment="1">
      <alignment horizontal="left"/>
    </xf>
    <xf numFmtId="166" fontId="8" fillId="14" borderId="1" xfId="0" applyNumberFormat="1" applyFont="1" applyFill="1" applyBorder="1" applyAlignment="1">
      <alignment horizontal="center" vertical="center" wrapText="1"/>
    </xf>
    <xf numFmtId="166" fontId="0" fillId="0" borderId="0" xfId="0" applyNumberFormat="1"/>
    <xf numFmtId="14" fontId="0" fillId="0" borderId="0" xfId="0" applyNumberFormat="1"/>
    <xf numFmtId="0" fontId="0" fillId="0" borderId="0" xfId="0" quotePrefix="1" applyAlignment="1">
      <alignment horizontal="center"/>
    </xf>
    <xf numFmtId="14" fontId="0" fillId="0" borderId="0" xfId="0" quotePrefix="1" applyNumberFormat="1"/>
    <xf numFmtId="166" fontId="2" fillId="4" borderId="10" xfId="0" applyNumberFormat="1" applyFont="1" applyFill="1" applyBorder="1"/>
    <xf numFmtId="166" fontId="2" fillId="4" borderId="11" xfId="0" applyNumberFormat="1" applyFont="1" applyFill="1" applyBorder="1"/>
    <xf numFmtId="166" fontId="2" fillId="4" borderId="12" xfId="0" applyNumberFormat="1" applyFont="1" applyFill="1" applyBorder="1"/>
    <xf numFmtId="0" fontId="8" fillId="14" borderId="1" xfId="0" applyFont="1" applyFill="1" applyBorder="1" applyAlignment="1">
      <alignment horizontal="center" vertical="center" wrapText="1"/>
    </xf>
    <xf numFmtId="168" fontId="8" fillId="14" borderId="1" xfId="0" applyNumberFormat="1" applyFont="1" applyFill="1" applyBorder="1" applyAlignment="1">
      <alignment horizontal="right" vertical="center" wrapText="1"/>
    </xf>
    <xf numFmtId="0" fontId="0" fillId="0" borderId="2" xfId="0" applyBorder="1" applyAlignment="1" applyProtection="1">
      <alignment horizontal="left"/>
      <protection locked="0"/>
    </xf>
    <xf numFmtId="0" fontId="0" fillId="4" borderId="0" xfId="0" applyFill="1" applyProtection="1">
      <protection locked="0"/>
    </xf>
    <xf numFmtId="4" fontId="27" fillId="20" borderId="2" xfId="0" quotePrefix="1" applyNumberFormat="1" applyFont="1" applyFill="1" applyBorder="1" applyAlignment="1" applyProtection="1">
      <alignment horizontal="center" vertical="center"/>
      <protection locked="0"/>
    </xf>
    <xf numFmtId="4" fontId="26" fillId="18" borderId="26" xfId="0" quotePrefix="1" applyNumberFormat="1" applyFont="1" applyFill="1" applyBorder="1" applyAlignment="1" applyProtection="1">
      <alignment horizontal="center" vertical="center"/>
      <protection locked="0"/>
    </xf>
    <xf numFmtId="4" fontId="26" fillId="18" borderId="26" xfId="0" quotePrefix="1" applyNumberFormat="1" applyFont="1" applyFill="1" applyBorder="1" applyAlignment="1" applyProtection="1">
      <alignment horizontal="right" vertical="center"/>
      <protection locked="0"/>
    </xf>
    <xf numFmtId="4" fontId="0" fillId="0" borderId="0" xfId="0" applyNumberFormat="1" applyProtection="1">
      <protection locked="0"/>
    </xf>
    <xf numFmtId="0" fontId="11" fillId="2" borderId="0" xfId="0" applyFont="1" applyFill="1" applyProtection="1">
      <protection locked="0"/>
    </xf>
    <xf numFmtId="0" fontId="18" fillId="0" borderId="0" xfId="0" applyFont="1" applyProtection="1">
      <protection locked="0"/>
    </xf>
    <xf numFmtId="0" fontId="18" fillId="0" borderId="0" xfId="0" applyFont="1" applyAlignment="1" applyProtection="1">
      <alignment horizontal="center"/>
      <protection locked="0"/>
    </xf>
    <xf numFmtId="4" fontId="18" fillId="0" borderId="0" xfId="0" applyNumberFormat="1" applyFont="1" applyProtection="1">
      <protection locked="0"/>
    </xf>
    <xf numFmtId="0" fontId="18" fillId="4" borderId="0" xfId="0" applyFont="1" applyFill="1" applyProtection="1">
      <protection locked="0"/>
    </xf>
    <xf numFmtId="0" fontId="18" fillId="4" borderId="0" xfId="0" applyFont="1" applyFill="1" applyAlignment="1" applyProtection="1">
      <alignment horizontal="center"/>
      <protection locked="0"/>
    </xf>
    <xf numFmtId="4" fontId="18" fillId="4" borderId="0" xfId="0" applyNumberFormat="1" applyFont="1" applyFill="1" applyProtection="1">
      <protection locked="0"/>
    </xf>
    <xf numFmtId="4" fontId="18" fillId="15" borderId="21" xfId="0" applyNumberFormat="1" applyFont="1" applyFill="1" applyBorder="1" applyProtection="1">
      <protection locked="0"/>
    </xf>
    <xf numFmtId="4" fontId="18" fillId="15" borderId="22" xfId="0" applyNumberFormat="1" applyFont="1" applyFill="1" applyBorder="1" applyProtection="1">
      <protection locked="0"/>
    </xf>
    <xf numFmtId="0" fontId="0" fillId="15" borderId="23" xfId="0" applyFill="1" applyBorder="1" applyProtection="1">
      <protection locked="0"/>
    </xf>
    <xf numFmtId="4" fontId="18" fillId="16" borderId="2" xfId="0" applyNumberFormat="1" applyFont="1" applyFill="1" applyBorder="1" applyProtection="1">
      <protection locked="0"/>
    </xf>
    <xf numFmtId="4" fontId="18" fillId="0" borderId="2" xfId="0" applyNumberFormat="1" applyFont="1" applyBorder="1" applyProtection="1">
      <protection locked="0"/>
    </xf>
    <xf numFmtId="0" fontId="0" fillId="4" borderId="0" xfId="0" applyFill="1" applyAlignment="1" applyProtection="1">
      <alignment horizontal="center"/>
      <protection locked="0"/>
    </xf>
    <xf numFmtId="4" fontId="0" fillId="4" borderId="0" xfId="0" applyNumberFormat="1" applyFill="1" applyProtection="1">
      <protection locked="0"/>
    </xf>
    <xf numFmtId="0" fontId="19" fillId="14" borderId="7" xfId="0" applyFont="1" applyFill="1" applyBorder="1" applyAlignment="1" applyProtection="1">
      <alignment horizontal="center"/>
      <protection locked="0"/>
    </xf>
    <xf numFmtId="0" fontId="19" fillId="14" borderId="6" xfId="0" applyFont="1" applyFill="1" applyBorder="1" applyAlignment="1" applyProtection="1">
      <alignment horizontal="center"/>
      <protection locked="0"/>
    </xf>
    <xf numFmtId="0" fontId="20" fillId="14" borderId="6" xfId="0" applyFont="1" applyFill="1" applyBorder="1" applyAlignment="1" applyProtection="1">
      <alignment horizontal="center"/>
      <protection locked="0"/>
    </xf>
    <xf numFmtId="0" fontId="20" fillId="17" borderId="6" xfId="0" applyFont="1" applyFill="1" applyBorder="1" applyAlignment="1" applyProtection="1">
      <alignment horizontal="center"/>
      <protection locked="0"/>
    </xf>
    <xf numFmtId="0" fontId="19" fillId="14" borderId="6" xfId="0" applyFont="1" applyFill="1" applyBorder="1" applyProtection="1">
      <protection locked="0"/>
    </xf>
    <xf numFmtId="0" fontId="19" fillId="14" borderId="8" xfId="0" applyFont="1" applyFill="1" applyBorder="1" applyAlignment="1" applyProtection="1">
      <alignment horizontal="center"/>
      <protection locked="0"/>
    </xf>
    <xf numFmtId="0" fontId="19" fillId="4" borderId="0" xfId="0" applyFont="1" applyFill="1" applyProtection="1">
      <protection locked="0"/>
    </xf>
    <xf numFmtId="0" fontId="19" fillId="0" borderId="0" xfId="0" applyFont="1" applyProtection="1">
      <protection locked="0"/>
    </xf>
    <xf numFmtId="0" fontId="21" fillId="14" borderId="16" xfId="0" applyFont="1" applyFill="1" applyBorder="1" applyAlignment="1" applyProtection="1">
      <alignment horizontal="left"/>
      <protection locked="0"/>
    </xf>
    <xf numFmtId="0" fontId="19" fillId="14" borderId="0" xfId="0" applyFont="1" applyFill="1" applyAlignment="1" applyProtection="1">
      <alignment horizontal="center"/>
      <protection locked="0"/>
    </xf>
    <xf numFmtId="0" fontId="20" fillId="14" borderId="0" xfId="0" applyFont="1" applyFill="1" applyAlignment="1" applyProtection="1">
      <alignment horizontal="center"/>
      <protection locked="0"/>
    </xf>
    <xf numFmtId="0" fontId="21" fillId="14" borderId="0" xfId="0" applyFont="1" applyFill="1" applyAlignment="1" applyProtection="1">
      <alignment horizontal="left"/>
      <protection locked="0"/>
    </xf>
    <xf numFmtId="0" fontId="20" fillId="17" borderId="0" xfId="0" applyFont="1" applyFill="1" applyAlignment="1" applyProtection="1">
      <alignment horizontal="center"/>
      <protection locked="0"/>
    </xf>
    <xf numFmtId="0" fontId="19" fillId="4" borderId="1" xfId="0" applyFont="1" applyFill="1" applyBorder="1" applyAlignment="1" applyProtection="1">
      <alignment horizontal="center" vertical="center" wrapText="1"/>
      <protection locked="0"/>
    </xf>
    <xf numFmtId="0" fontId="21" fillId="14" borderId="14" xfId="0" applyFont="1" applyFill="1" applyBorder="1" applyAlignment="1" applyProtection="1">
      <alignment horizontal="left"/>
      <protection locked="0"/>
    </xf>
    <xf numFmtId="168" fontId="19" fillId="4" borderId="1" xfId="0" applyNumberFormat="1" applyFont="1" applyFill="1" applyBorder="1" applyAlignment="1" applyProtection="1">
      <alignment horizontal="center" vertical="center" wrapText="1"/>
      <protection locked="0"/>
    </xf>
    <xf numFmtId="0" fontId="22" fillId="14" borderId="0" xfId="0" applyFont="1" applyFill="1" applyProtection="1">
      <protection locked="0"/>
    </xf>
    <xf numFmtId="0" fontId="19" fillId="4" borderId="0" xfId="0" quotePrefix="1" applyFont="1" applyFill="1" applyProtection="1">
      <protection locked="0"/>
    </xf>
    <xf numFmtId="0" fontId="19" fillId="14" borderId="16" xfId="0" applyFont="1" applyFill="1" applyBorder="1" applyAlignment="1" applyProtection="1">
      <alignment horizontal="center"/>
      <protection locked="0"/>
    </xf>
    <xf numFmtId="0" fontId="19" fillId="14" borderId="14" xfId="0" applyFont="1" applyFill="1" applyBorder="1" applyAlignment="1" applyProtection="1">
      <alignment horizontal="center"/>
      <protection locked="0"/>
    </xf>
    <xf numFmtId="0" fontId="23" fillId="14" borderId="16" xfId="0" applyFont="1" applyFill="1" applyBorder="1" applyProtection="1">
      <protection locked="0"/>
    </xf>
    <xf numFmtId="0" fontId="0" fillId="14" borderId="0" xfId="0" applyFill="1" applyProtection="1">
      <protection locked="0"/>
    </xf>
    <xf numFmtId="0" fontId="0" fillId="14" borderId="0" xfId="0" applyFill="1" applyAlignment="1" applyProtection="1">
      <alignment horizontal="center"/>
      <protection locked="0"/>
    </xf>
    <xf numFmtId="0" fontId="23" fillId="17" borderId="0" xfId="0" applyFont="1" applyFill="1" applyProtection="1">
      <protection locked="0"/>
    </xf>
    <xf numFmtId="0" fontId="23" fillId="14" borderId="14" xfId="0" applyFont="1" applyFill="1" applyBorder="1" applyProtection="1">
      <protection locked="0"/>
    </xf>
    <xf numFmtId="0" fontId="0" fillId="14" borderId="16" xfId="0" applyFill="1" applyBorder="1" applyProtection="1">
      <protection locked="0"/>
    </xf>
    <xf numFmtId="0" fontId="19" fillId="14" borderId="0" xfId="0" applyFont="1" applyFill="1" applyProtection="1">
      <protection locked="0"/>
    </xf>
    <xf numFmtId="0" fontId="0" fillId="17" borderId="0" xfId="0" applyFill="1" applyProtection="1">
      <protection locked="0"/>
    </xf>
    <xf numFmtId="0" fontId="0" fillId="14" borderId="14" xfId="0" applyFill="1" applyBorder="1" applyProtection="1">
      <protection locked="0"/>
    </xf>
    <xf numFmtId="0" fontId="22" fillId="14" borderId="16" xfId="0" applyFont="1" applyFill="1" applyBorder="1" applyAlignment="1" applyProtection="1">
      <alignment horizontal="center"/>
      <protection locked="0"/>
    </xf>
    <xf numFmtId="0" fontId="11" fillId="14" borderId="0" xfId="0" applyFont="1" applyFill="1" applyProtection="1">
      <protection locked="0"/>
    </xf>
    <xf numFmtId="0" fontId="24" fillId="14" borderId="0" xfId="0" applyFont="1" applyFill="1" applyProtection="1">
      <protection locked="0"/>
    </xf>
    <xf numFmtId="0" fontId="25" fillId="18" borderId="24" xfId="0" quotePrefix="1" applyFont="1" applyFill="1" applyBorder="1" applyAlignment="1" applyProtection="1">
      <alignment horizontal="center" vertical="center"/>
      <protection locked="0"/>
    </xf>
    <xf numFmtId="0" fontId="22" fillId="0" borderId="1" xfId="0" applyFont="1" applyBorder="1" applyProtection="1">
      <protection locked="0"/>
    </xf>
    <xf numFmtId="0" fontId="22" fillId="0" borderId="11" xfId="0" applyFont="1" applyBorder="1" applyProtection="1">
      <protection locked="0"/>
    </xf>
    <xf numFmtId="0" fontId="22" fillId="0" borderId="1" xfId="0" applyFont="1" applyBorder="1" applyAlignment="1" applyProtection="1">
      <alignment horizontal="center"/>
      <protection locked="0"/>
    </xf>
    <xf numFmtId="0" fontId="22" fillId="0" borderId="11" xfId="0" applyFont="1" applyBorder="1" applyAlignment="1" applyProtection="1">
      <alignment horizontal="center"/>
      <protection locked="0"/>
    </xf>
    <xf numFmtId="0" fontId="22" fillId="19" borderId="1" xfId="0" applyFont="1" applyFill="1" applyBorder="1" applyProtection="1">
      <protection locked="0"/>
    </xf>
    <xf numFmtId="0" fontId="22" fillId="14" borderId="14" xfId="0" applyFont="1" applyFill="1" applyBorder="1" applyAlignment="1" applyProtection="1">
      <alignment horizontal="center"/>
      <protection locked="0"/>
    </xf>
    <xf numFmtId="0" fontId="22" fillId="4" borderId="0" xfId="0" applyFont="1" applyFill="1" applyProtection="1">
      <protection locked="0"/>
    </xf>
    <xf numFmtId="0" fontId="22" fillId="0" borderId="0" xfId="0" applyFont="1" applyProtection="1">
      <protection locked="0"/>
    </xf>
    <xf numFmtId="0" fontId="11" fillId="14" borderId="16" xfId="0" applyFont="1" applyFill="1" applyBorder="1" applyProtection="1">
      <protection locked="0"/>
    </xf>
    <xf numFmtId="0" fontId="22" fillId="14" borderId="0" xfId="0" applyFont="1" applyFill="1" applyAlignment="1" applyProtection="1">
      <alignment horizontal="center"/>
      <protection locked="0"/>
    </xf>
    <xf numFmtId="0" fontId="11" fillId="14" borderId="14" xfId="0" applyFont="1" applyFill="1" applyBorder="1" applyProtection="1">
      <protection locked="0"/>
    </xf>
    <xf numFmtId="0" fontId="0" fillId="14" borderId="9" xfId="0" applyFill="1" applyBorder="1" applyProtection="1">
      <protection locked="0"/>
    </xf>
    <xf numFmtId="4" fontId="0" fillId="14" borderId="0" xfId="0" applyNumberFormat="1" applyFill="1" applyProtection="1">
      <protection locked="0"/>
    </xf>
    <xf numFmtId="0" fontId="26" fillId="18" borderId="25" xfId="0" quotePrefix="1" applyFont="1" applyFill="1" applyBorder="1" applyAlignment="1" applyProtection="1">
      <alignment horizontal="center" vertical="center"/>
      <protection locked="0"/>
    </xf>
    <xf numFmtId="0" fontId="26" fillId="18" borderId="26" xfId="0" quotePrefix="1" applyFont="1" applyFill="1" applyBorder="1" applyAlignment="1" applyProtection="1">
      <alignment horizontal="center" vertical="center"/>
      <protection locked="0"/>
    </xf>
    <xf numFmtId="0" fontId="26" fillId="18" borderId="26" xfId="0" quotePrefix="1" applyFont="1" applyFill="1" applyBorder="1" applyAlignment="1" applyProtection="1">
      <alignment horizontal="center" vertical="center" wrapText="1"/>
      <protection locked="0"/>
    </xf>
    <xf numFmtId="0" fontId="26" fillId="18" borderId="27" xfId="0" quotePrefix="1" applyFont="1" applyFill="1" applyBorder="1" applyAlignment="1" applyProtection="1">
      <alignment horizontal="center" vertical="center" wrapText="1"/>
      <protection locked="0"/>
    </xf>
    <xf numFmtId="4" fontId="26" fillId="18" borderId="24" xfId="0" quotePrefix="1" applyNumberFormat="1" applyFont="1" applyFill="1" applyBorder="1" applyAlignment="1" applyProtection="1">
      <alignment horizontal="center" vertical="center"/>
      <protection locked="0"/>
    </xf>
    <xf numFmtId="0" fontId="26" fillId="18" borderId="28" xfId="0" applyFont="1" applyFill="1" applyBorder="1" applyAlignment="1" applyProtection="1">
      <alignment horizontal="center" vertical="center"/>
      <protection locked="0"/>
    </xf>
    <xf numFmtId="0" fontId="26" fillId="18" borderId="1" xfId="0" applyFont="1" applyFill="1" applyBorder="1" applyAlignment="1" applyProtection="1">
      <alignment horizontal="center" vertical="center"/>
      <protection locked="0"/>
    </xf>
    <xf numFmtId="0" fontId="26" fillId="18" borderId="39" xfId="0" applyFont="1" applyFill="1" applyBorder="1" applyAlignment="1" applyProtection="1">
      <alignment horizontal="center" vertical="center"/>
      <protection locked="0"/>
    </xf>
    <xf numFmtId="0" fontId="27" fillId="20" borderId="29" xfId="0" applyFont="1" applyFill="1" applyBorder="1" applyAlignment="1" applyProtection="1">
      <alignment horizontal="center" vertical="center"/>
      <protection locked="0"/>
    </xf>
    <xf numFmtId="0" fontId="27" fillId="20" borderId="30" xfId="0" applyFont="1" applyFill="1" applyBorder="1" applyAlignment="1" applyProtection="1">
      <alignment horizontal="center" vertical="center"/>
      <protection locked="0"/>
    </xf>
    <xf numFmtId="0" fontId="27" fillId="20" borderId="31" xfId="0" applyFont="1" applyFill="1" applyBorder="1" applyAlignment="1" applyProtection="1">
      <alignment horizontal="center" vertical="center"/>
      <protection locked="0"/>
    </xf>
    <xf numFmtId="0" fontId="27" fillId="20" borderId="31" xfId="0" applyFont="1" applyFill="1" applyBorder="1" applyAlignment="1" applyProtection="1">
      <alignment horizontal="center"/>
      <protection locked="0"/>
    </xf>
    <xf numFmtId="0" fontId="27" fillId="20" borderId="0" xfId="0" applyFont="1" applyFill="1" applyAlignment="1" applyProtection="1">
      <alignment horizontal="center" vertical="center"/>
      <protection locked="0"/>
    </xf>
    <xf numFmtId="4" fontId="27" fillId="20" borderId="0" xfId="0" quotePrefix="1" applyNumberFormat="1" applyFont="1" applyFill="1" applyAlignment="1" applyProtection="1">
      <alignment horizontal="center" vertical="center"/>
      <protection locked="0"/>
    </xf>
    <xf numFmtId="0" fontId="0" fillId="20" borderId="14" xfId="0" applyFill="1" applyBorder="1" applyProtection="1">
      <protection locked="0"/>
    </xf>
    <xf numFmtId="0" fontId="0" fillId="21" borderId="33" xfId="0" applyFill="1" applyBorder="1" applyProtection="1">
      <protection locked="0"/>
    </xf>
    <xf numFmtId="0" fontId="0" fillId="15" borderId="18" xfId="0" applyFill="1" applyBorder="1" applyProtection="1">
      <protection locked="0"/>
    </xf>
    <xf numFmtId="0" fontId="0" fillId="15" borderId="20" xfId="0" applyFill="1" applyBorder="1" applyProtection="1">
      <protection locked="0"/>
    </xf>
    <xf numFmtId="0" fontId="0" fillId="15" borderId="66" xfId="0" applyFill="1" applyBorder="1" applyProtection="1">
      <protection locked="0"/>
    </xf>
    <xf numFmtId="0" fontId="0" fillId="4" borderId="0" xfId="0" quotePrefix="1" applyFill="1" applyProtection="1">
      <protection locked="0"/>
    </xf>
    <xf numFmtId="0" fontId="0" fillId="15" borderId="42" xfId="0" applyFill="1" applyBorder="1" applyProtection="1">
      <protection locked="0"/>
    </xf>
    <xf numFmtId="0" fontId="0" fillId="15" borderId="33" xfId="0" applyFill="1" applyBorder="1" applyProtection="1">
      <protection locked="0"/>
    </xf>
    <xf numFmtId="0" fontId="0" fillId="15" borderId="25" xfId="0" applyFill="1" applyBorder="1" applyProtection="1">
      <protection locked="0"/>
    </xf>
    <xf numFmtId="0" fontId="0" fillId="15" borderId="26" xfId="0" applyFill="1" applyBorder="1" applyProtection="1">
      <protection locked="0"/>
    </xf>
    <xf numFmtId="0" fontId="0" fillId="15" borderId="28" xfId="0" applyFill="1" applyBorder="1" applyProtection="1">
      <protection locked="0"/>
    </xf>
    <xf numFmtId="0" fontId="0" fillId="15" borderId="32" xfId="0" applyFill="1" applyBorder="1" applyProtection="1">
      <protection locked="0"/>
    </xf>
    <xf numFmtId="0" fontId="0" fillId="15" borderId="2" xfId="0" applyFill="1" applyBorder="1" applyProtection="1">
      <protection locked="0"/>
    </xf>
    <xf numFmtId="0" fontId="0" fillId="23" borderId="39" xfId="0" applyFill="1" applyBorder="1" applyProtection="1">
      <protection locked="0"/>
    </xf>
    <xf numFmtId="0" fontId="0" fillId="15" borderId="19" xfId="0" applyFill="1" applyBorder="1" applyProtection="1">
      <protection locked="0"/>
    </xf>
    <xf numFmtId="0" fontId="0" fillId="15" borderId="43" xfId="0" applyFill="1" applyBorder="1" applyProtection="1">
      <protection locked="0"/>
    </xf>
    <xf numFmtId="0" fontId="0" fillId="15" borderId="44" xfId="0" applyFill="1" applyBorder="1" applyProtection="1">
      <protection locked="0"/>
    </xf>
    <xf numFmtId="0" fontId="0" fillId="15" borderId="41" xfId="0" applyFill="1" applyBorder="1" applyProtection="1">
      <protection locked="0"/>
    </xf>
    <xf numFmtId="4" fontId="26" fillId="18" borderId="26" xfId="0" quotePrefix="1" applyNumberFormat="1" applyFont="1" applyFill="1" applyBorder="1" applyAlignment="1" applyProtection="1">
      <alignment horizontal="left" vertical="center"/>
      <protection locked="0"/>
    </xf>
    <xf numFmtId="4" fontId="29" fillId="14" borderId="0" xfId="0" applyNumberFormat="1" applyFont="1" applyFill="1" applyProtection="1">
      <protection locked="0"/>
    </xf>
    <xf numFmtId="4" fontId="29" fillId="17" borderId="0" xfId="0" applyNumberFormat="1" applyFont="1" applyFill="1" applyProtection="1">
      <protection locked="0"/>
    </xf>
    <xf numFmtId="4" fontId="29" fillId="14" borderId="6" xfId="0" applyNumberFormat="1" applyFont="1" applyFill="1" applyBorder="1" applyAlignment="1" applyProtection="1">
      <alignment horizontal="left"/>
      <protection locked="0"/>
    </xf>
    <xf numFmtId="4" fontId="0" fillId="17" borderId="0" xfId="0" applyNumberFormat="1" applyFill="1" applyProtection="1">
      <protection locked="0"/>
    </xf>
    <xf numFmtId="0" fontId="0" fillId="14" borderId="17" xfId="0" applyFill="1" applyBorder="1" applyProtection="1">
      <protection locked="0"/>
    </xf>
    <xf numFmtId="0" fontId="0" fillId="14" borderId="9" xfId="0" applyFill="1" applyBorder="1" applyAlignment="1" applyProtection="1">
      <alignment horizontal="center"/>
      <protection locked="0"/>
    </xf>
    <xf numFmtId="4" fontId="0" fillId="14" borderId="9" xfId="0" applyNumberFormat="1" applyFill="1" applyBorder="1" applyProtection="1">
      <protection locked="0"/>
    </xf>
    <xf numFmtId="4" fontId="0" fillId="17" borderId="9" xfId="0" applyNumberFormat="1" applyFill="1" applyBorder="1" applyProtection="1">
      <protection locked="0"/>
    </xf>
    <xf numFmtId="0" fontId="0" fillId="14" borderId="15" xfId="0" applyFill="1" applyBorder="1" applyProtection="1">
      <protection locked="0"/>
    </xf>
    <xf numFmtId="0" fontId="28" fillId="4" borderId="0" xfId="0" applyFont="1" applyFill="1" applyProtection="1">
      <protection locked="0"/>
    </xf>
    <xf numFmtId="0" fontId="28" fillId="4" borderId="0" xfId="0" applyFont="1" applyFill="1" applyAlignment="1" applyProtection="1">
      <alignment horizontal="center"/>
      <protection locked="0"/>
    </xf>
    <xf numFmtId="4" fontId="28" fillId="4" borderId="0" xfId="0" applyNumberFormat="1" applyFont="1" applyFill="1" applyProtection="1">
      <protection locked="0"/>
    </xf>
    <xf numFmtId="0" fontId="2" fillId="4" borderId="0" xfId="0" applyFont="1" applyFill="1" applyAlignment="1">
      <alignment wrapText="1"/>
    </xf>
    <xf numFmtId="0" fontId="0" fillId="4" borderId="0" xfId="0" applyFill="1" applyAlignment="1">
      <alignment horizontal="left" wrapText="1"/>
    </xf>
    <xf numFmtId="0" fontId="42" fillId="4" borderId="0" xfId="0" applyFont="1" applyFill="1" applyAlignment="1">
      <alignment horizontal="left" wrapText="1"/>
    </xf>
    <xf numFmtId="165" fontId="8" fillId="13" borderId="1" xfId="0" applyNumberFormat="1" applyFont="1" applyFill="1" applyBorder="1" applyAlignment="1">
      <alignment horizontal="center" vertical="center" wrapText="1"/>
    </xf>
    <xf numFmtId="0" fontId="2" fillId="3" borderId="34" xfId="0" applyFont="1" applyFill="1" applyBorder="1" applyAlignment="1">
      <alignment horizontal="left" wrapText="1"/>
    </xf>
    <xf numFmtId="14" fontId="2" fillId="12" borderId="2" xfId="0" quotePrefix="1" applyNumberFormat="1" applyFont="1" applyFill="1" applyBorder="1" applyAlignment="1">
      <alignment horizontal="left" vertical="center" wrapText="1"/>
    </xf>
    <xf numFmtId="0" fontId="8" fillId="10" borderId="12" xfId="0" applyFont="1" applyFill="1" applyBorder="1" applyAlignment="1">
      <alignment horizontal="center" vertical="center" wrapText="1"/>
    </xf>
    <xf numFmtId="166" fontId="2" fillId="0" borderId="8" xfId="0" applyNumberFormat="1" applyFont="1" applyBorder="1" applyAlignment="1" applyProtection="1">
      <alignment horizontal="right"/>
      <protection locked="0"/>
    </xf>
    <xf numFmtId="166" fontId="2" fillId="0" borderId="14" xfId="0" applyNumberFormat="1" applyFont="1" applyBorder="1" applyAlignment="1" applyProtection="1">
      <alignment horizontal="right"/>
      <protection locked="0"/>
    </xf>
    <xf numFmtId="166" fontId="2" fillId="0" borderId="15" xfId="0" applyNumberFormat="1" applyFont="1" applyBorder="1" applyAlignment="1" applyProtection="1">
      <alignment horizontal="right"/>
      <protection locked="0"/>
    </xf>
    <xf numFmtId="165" fontId="8" fillId="10" borderId="3" xfId="0" applyNumberFormat="1" applyFont="1" applyFill="1" applyBorder="1" applyAlignment="1">
      <alignment horizontal="center" vertical="center" wrapText="1"/>
    </xf>
    <xf numFmtId="0" fontId="8" fillId="10" borderId="7" xfId="0" applyFont="1" applyFill="1" applyBorder="1" applyAlignment="1">
      <alignment horizontal="center" vertical="center" wrapText="1"/>
    </xf>
    <xf numFmtId="166" fontId="2" fillId="4" borderId="0" xfId="0" applyNumberFormat="1" applyFont="1" applyFill="1" applyAlignment="1">
      <alignment horizontal="center"/>
    </xf>
    <xf numFmtId="165" fontId="0" fillId="0" borderId="6" xfId="0" applyNumberFormat="1" applyBorder="1" applyAlignment="1" applyProtection="1">
      <alignment horizontal="center"/>
      <protection locked="0"/>
    </xf>
    <xf numFmtId="0" fontId="0" fillId="0" borderId="8" xfId="0" applyBorder="1" applyProtection="1">
      <protection locked="0"/>
    </xf>
    <xf numFmtId="0" fontId="0" fillId="0" borderId="14" xfId="0" applyBorder="1" applyProtection="1">
      <protection locked="0"/>
    </xf>
    <xf numFmtId="165" fontId="0" fillId="0" borderId="9" xfId="0" applyNumberFormat="1" applyBorder="1" applyAlignment="1" applyProtection="1">
      <alignment horizontal="center"/>
      <protection locked="0"/>
    </xf>
    <xf numFmtId="0" fontId="0" fillId="0" borderId="15" xfId="0" applyBorder="1" applyProtection="1">
      <protection locked="0"/>
    </xf>
    <xf numFmtId="166" fontId="8" fillId="14" borderId="12" xfId="0" applyNumberFormat="1" applyFont="1" applyFill="1" applyBorder="1" applyAlignment="1">
      <alignment horizontal="center" vertical="center" wrapText="1"/>
    </xf>
    <xf numFmtId="0" fontId="11" fillId="2" borderId="0" xfId="0" quotePrefix="1" applyFont="1" applyFill="1"/>
    <xf numFmtId="0" fontId="48" fillId="4" borderId="0" xfId="0" applyFont="1" applyFill="1" applyAlignment="1">
      <alignment vertical="center"/>
    </xf>
    <xf numFmtId="4" fontId="48" fillId="4" borderId="0" xfId="0" applyNumberFormat="1" applyFont="1" applyFill="1" applyAlignment="1">
      <alignment vertical="center"/>
    </xf>
    <xf numFmtId="0" fontId="8" fillId="4" borderId="1" xfId="0" applyFont="1" applyFill="1" applyBorder="1" applyAlignment="1">
      <alignment horizontal="center" vertical="center" wrapText="1"/>
    </xf>
    <xf numFmtId="0" fontId="8" fillId="14" borderId="11" xfId="0" applyFont="1" applyFill="1" applyBorder="1" applyAlignment="1">
      <alignment horizontal="center" vertical="center" wrapText="1"/>
    </xf>
    <xf numFmtId="166" fontId="8" fillId="14" borderId="11" xfId="0" applyNumberFormat="1" applyFont="1" applyFill="1" applyBorder="1" applyAlignment="1">
      <alignment horizontal="center" vertical="center" wrapText="1"/>
    </xf>
    <xf numFmtId="9" fontId="1" fillId="6" borderId="6" xfId="0" applyNumberFormat="1" applyFont="1" applyFill="1" applyBorder="1" applyAlignment="1">
      <alignment horizontal="center" vertical="center"/>
    </xf>
    <xf numFmtId="166" fontId="1" fillId="6" borderId="6" xfId="0" applyNumberFormat="1" applyFont="1" applyFill="1" applyBorder="1" applyAlignment="1">
      <alignment horizontal="center" vertical="center"/>
    </xf>
    <xf numFmtId="9" fontId="1" fillId="6" borderId="0" xfId="0" applyNumberFormat="1" applyFont="1" applyFill="1" applyAlignment="1">
      <alignment horizontal="center" vertical="center"/>
    </xf>
    <xf numFmtId="166" fontId="1" fillId="6" borderId="0" xfId="0" applyNumberFormat="1" applyFont="1" applyFill="1" applyAlignment="1">
      <alignment horizontal="center" vertical="center"/>
    </xf>
    <xf numFmtId="9" fontId="1" fillId="6" borderId="9" xfId="0" applyNumberFormat="1" applyFont="1" applyFill="1" applyBorder="1" applyAlignment="1">
      <alignment horizontal="center" vertical="center"/>
    </xf>
    <xf numFmtId="166" fontId="1" fillId="6" borderId="9" xfId="0" applyNumberFormat="1" applyFont="1" applyFill="1" applyBorder="1" applyAlignment="1">
      <alignment horizontal="center" vertical="center"/>
    </xf>
    <xf numFmtId="168" fontId="1" fillId="12" borderId="10" xfId="0" applyNumberFormat="1" applyFont="1" applyFill="1" applyBorder="1" applyAlignment="1">
      <alignment horizontal="center"/>
    </xf>
    <xf numFmtId="0" fontId="1" fillId="29" borderId="1" xfId="0" applyFont="1" applyFill="1" applyBorder="1" applyAlignment="1">
      <alignment horizontal="center"/>
    </xf>
    <xf numFmtId="166" fontId="1" fillId="12" borderId="11" xfId="0" applyNumberFormat="1" applyFont="1" applyFill="1" applyBorder="1" applyAlignment="1">
      <alignment horizontal="center"/>
    </xf>
    <xf numFmtId="166" fontId="1" fillId="12" borderId="12" xfId="0" applyNumberFormat="1" applyFont="1" applyFill="1" applyBorder="1" applyAlignment="1">
      <alignment horizontal="center"/>
    </xf>
    <xf numFmtId="0" fontId="1" fillId="4" borderId="8" xfId="0" applyFont="1" applyFill="1" applyBorder="1"/>
    <xf numFmtId="0" fontId="8" fillId="14" borderId="10" xfId="0" applyFont="1" applyFill="1" applyBorder="1" applyAlignment="1">
      <alignment horizontal="center" vertical="center" wrapText="1"/>
    </xf>
    <xf numFmtId="166" fontId="8" fillId="4" borderId="1" xfId="0" applyNumberFormat="1" applyFont="1" applyFill="1" applyBorder="1" applyAlignment="1">
      <alignment horizontal="center" vertical="center" wrapText="1"/>
    </xf>
    <xf numFmtId="168" fontId="1" fillId="6" borderId="7" xfId="0" applyNumberFormat="1" applyFont="1" applyFill="1" applyBorder="1" applyAlignment="1">
      <alignment horizontal="center" vertical="center"/>
    </xf>
    <xf numFmtId="168" fontId="1" fillId="6" borderId="16" xfId="0" applyNumberFormat="1" applyFont="1" applyFill="1" applyBorder="1" applyAlignment="1">
      <alignment horizontal="center" vertical="center"/>
    </xf>
    <xf numFmtId="166" fontId="1" fillId="12" borderId="1" xfId="0" applyNumberFormat="1" applyFont="1" applyFill="1" applyBorder="1" applyAlignment="1">
      <alignment horizontal="center"/>
    </xf>
    <xf numFmtId="166" fontId="1" fillId="4" borderId="9" xfId="0" applyNumberFormat="1" applyFont="1" applyFill="1" applyBorder="1"/>
    <xf numFmtId="0" fontId="1" fillId="4" borderId="9" xfId="0" applyFont="1" applyFill="1" applyBorder="1"/>
    <xf numFmtId="0" fontId="49" fillId="4" borderId="0" xfId="0" applyFont="1" applyFill="1"/>
    <xf numFmtId="0" fontId="50" fillId="4" borderId="0" xfId="0" applyFont="1" applyFill="1" applyAlignment="1">
      <alignment wrapText="1"/>
    </xf>
    <xf numFmtId="0" fontId="49" fillId="4" borderId="0" xfId="0" applyFont="1" applyFill="1" applyAlignment="1">
      <alignment wrapText="1"/>
    </xf>
    <xf numFmtId="0" fontId="50" fillId="4" borderId="0" xfId="0" applyFont="1" applyFill="1"/>
    <xf numFmtId="0" fontId="50" fillId="4" borderId="0" xfId="0" applyFont="1" applyFill="1" applyAlignment="1">
      <alignment horizontal="justify" vertical="center" wrapText="1"/>
    </xf>
    <xf numFmtId="0" fontId="51" fillId="4" borderId="0" xfId="0" applyFont="1" applyFill="1"/>
    <xf numFmtId="0" fontId="49" fillId="4" borderId="0" xfId="0" applyFont="1" applyFill="1" applyAlignment="1">
      <alignment horizontal="justify" vertical="center" wrapText="1"/>
    </xf>
    <xf numFmtId="0" fontId="50" fillId="4" borderId="0" xfId="0" applyFont="1" applyFill="1" applyAlignment="1">
      <alignment horizontal="center" vertical="center" wrapText="1"/>
    </xf>
    <xf numFmtId="0" fontId="50" fillId="4" borderId="0" xfId="0" applyFont="1" applyFill="1" applyAlignment="1">
      <alignment vertical="center" wrapText="1"/>
    </xf>
    <xf numFmtId="0" fontId="50" fillId="4" borderId="0" xfId="0" applyFont="1" applyFill="1" applyAlignment="1">
      <alignment horizontal="justify" vertical="top" wrapText="1"/>
    </xf>
    <xf numFmtId="0" fontId="50" fillId="4" borderId="0" xfId="0" applyFont="1" applyFill="1" applyAlignment="1">
      <alignment vertical="top"/>
    </xf>
    <xf numFmtId="166" fontId="1" fillId="4" borderId="3" xfId="0" applyNumberFormat="1" applyFont="1" applyFill="1" applyBorder="1" applyAlignment="1" applyProtection="1">
      <alignment horizontal="center" vertical="center"/>
      <protection locked="0"/>
    </xf>
    <xf numFmtId="166" fontId="1" fillId="4" borderId="4" xfId="0" applyNumberFormat="1" applyFont="1" applyFill="1" applyBorder="1" applyAlignment="1" applyProtection="1">
      <alignment horizontal="center" vertical="center"/>
      <protection locked="0"/>
    </xf>
    <xf numFmtId="166" fontId="1" fillId="4" borderId="5" xfId="0" applyNumberFormat="1" applyFont="1" applyFill="1" applyBorder="1" applyAlignment="1" applyProtection="1">
      <alignment horizontal="center" vertical="center"/>
      <protection locked="0"/>
    </xf>
    <xf numFmtId="168" fontId="1" fillId="4" borderId="1" xfId="0" applyNumberFormat="1" applyFont="1" applyFill="1" applyBorder="1" applyAlignment="1" applyProtection="1">
      <alignment horizontal="center" vertical="center"/>
      <protection locked="0"/>
    </xf>
    <xf numFmtId="168" fontId="1" fillId="14" borderId="4" xfId="0" applyNumberFormat="1" applyFont="1" applyFill="1" applyBorder="1" applyAlignment="1">
      <alignment horizontal="center" vertical="center"/>
    </xf>
    <xf numFmtId="166" fontId="1" fillId="14" borderId="1" xfId="0" applyNumberFormat="1" applyFont="1" applyFill="1" applyBorder="1" applyAlignment="1">
      <alignment horizontal="center" vertical="center"/>
    </xf>
    <xf numFmtId="1" fontId="0" fillId="4" borderId="0" xfId="0" applyNumberFormat="1" applyFill="1"/>
    <xf numFmtId="1" fontId="8" fillId="14" borderId="5" xfId="0" applyNumberFormat="1" applyFont="1" applyFill="1" applyBorder="1" applyAlignment="1">
      <alignment horizontal="center" vertical="center" wrapText="1"/>
    </xf>
    <xf numFmtId="1" fontId="0" fillId="4" borderId="1" xfId="0" applyNumberFormat="1" applyFill="1" applyBorder="1"/>
    <xf numFmtId="0" fontId="19" fillId="4" borderId="1" xfId="0" quotePrefix="1" applyFont="1" applyFill="1" applyBorder="1" applyAlignment="1" applyProtection="1">
      <alignment horizontal="center" vertical="center" wrapText="1"/>
      <protection locked="0"/>
    </xf>
    <xf numFmtId="0" fontId="52" fillId="4" borderId="6" xfId="0" applyFont="1" applyFill="1" applyBorder="1" applyAlignment="1">
      <alignment horizontal="center" vertical="center" wrapText="1"/>
    </xf>
    <xf numFmtId="0" fontId="52" fillId="4" borderId="0" xfId="0" applyFont="1" applyFill="1" applyAlignment="1">
      <alignment horizontal="center" vertical="center" wrapText="1"/>
    </xf>
    <xf numFmtId="0" fontId="54" fillId="4" borderId="0" xfId="0" applyFont="1" applyFill="1" applyAlignment="1">
      <alignment horizontal="center" vertical="center"/>
    </xf>
    <xf numFmtId="0" fontId="50" fillId="4" borderId="0" xfId="0" applyFont="1" applyFill="1" applyAlignment="1">
      <alignment horizontal="left" vertical="center" wrapText="1"/>
    </xf>
    <xf numFmtId="14" fontId="2" fillId="13" borderId="10" xfId="0" applyNumberFormat="1" applyFont="1" applyFill="1" applyBorder="1" applyAlignment="1">
      <alignment horizontal="center" vertical="center" wrapText="1"/>
    </xf>
    <xf numFmtId="14" fontId="2" fillId="13" borderId="11" xfId="0" applyNumberFormat="1" applyFont="1" applyFill="1" applyBorder="1" applyAlignment="1">
      <alignment horizontal="center" vertical="center" wrapText="1"/>
    </xf>
    <xf numFmtId="14" fontId="2" fillId="13" borderId="12" xfId="0" applyNumberFormat="1" applyFont="1" applyFill="1" applyBorder="1" applyAlignment="1">
      <alignment horizontal="center" vertical="center" wrapText="1"/>
    </xf>
    <xf numFmtId="14" fontId="2" fillId="12" borderId="10" xfId="0" applyNumberFormat="1" applyFont="1" applyFill="1" applyBorder="1" applyAlignment="1">
      <alignment horizontal="center" vertical="center" wrapText="1"/>
    </xf>
    <xf numFmtId="14" fontId="2" fillId="12" borderId="12" xfId="0" applyNumberFormat="1" applyFont="1" applyFill="1" applyBorder="1" applyAlignment="1">
      <alignment horizontal="center" vertical="center" wrapText="1"/>
    </xf>
    <xf numFmtId="0" fontId="2" fillId="2" borderId="4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30" fillId="24" borderId="63" xfId="0" applyFont="1" applyFill="1" applyBorder="1" applyAlignment="1">
      <alignment horizontal="center" wrapText="1"/>
    </xf>
    <xf numFmtId="0" fontId="30" fillId="24" borderId="58" xfId="0" applyFont="1" applyFill="1" applyBorder="1" applyAlignment="1">
      <alignment horizontal="center" wrapText="1"/>
    </xf>
    <xf numFmtId="14" fontId="2" fillId="2" borderId="64" xfId="0" applyNumberFormat="1" applyFont="1" applyFill="1" applyBorder="1" applyAlignment="1">
      <alignment horizontal="left" vertical="center"/>
    </xf>
    <xf numFmtId="14" fontId="2" fillId="2" borderId="13" xfId="0" applyNumberFormat="1" applyFont="1" applyFill="1" applyBorder="1" applyAlignment="1">
      <alignment horizontal="left" vertical="center"/>
    </xf>
    <xf numFmtId="14" fontId="2" fillId="2" borderId="65" xfId="0" applyNumberFormat="1" applyFont="1" applyFill="1" applyBorder="1" applyAlignment="1">
      <alignment horizontal="left" vertical="center"/>
    </xf>
    <xf numFmtId="0" fontId="2" fillId="4" borderId="21" xfId="0" applyFont="1" applyFill="1" applyBorder="1" applyAlignment="1">
      <alignment horizontal="center"/>
    </xf>
    <xf numFmtId="0" fontId="2" fillId="4" borderId="22" xfId="0" applyFont="1" applyFill="1" applyBorder="1" applyAlignment="1">
      <alignment horizontal="center"/>
    </xf>
    <xf numFmtId="0" fontId="2" fillId="4" borderId="23" xfId="0" applyFont="1" applyFill="1" applyBorder="1" applyAlignment="1">
      <alignment horizontal="center"/>
    </xf>
    <xf numFmtId="0" fontId="33" fillId="4" borderId="34" xfId="0" applyFont="1" applyFill="1" applyBorder="1" applyAlignment="1">
      <alignment horizontal="left" vertical="center" wrapText="1"/>
    </xf>
    <xf numFmtId="0" fontId="33" fillId="4" borderId="31" xfId="0" applyFont="1" applyFill="1" applyBorder="1" applyAlignment="1">
      <alignment horizontal="left" vertical="center" wrapText="1"/>
    </xf>
    <xf numFmtId="0" fontId="0" fillId="4" borderId="21" xfId="0" applyFill="1" applyBorder="1" applyAlignment="1">
      <alignment horizontal="center"/>
    </xf>
    <xf numFmtId="0" fontId="0" fillId="4" borderId="22" xfId="0" applyFill="1" applyBorder="1" applyAlignment="1">
      <alignment horizontal="center"/>
    </xf>
    <xf numFmtId="0" fontId="0" fillId="4" borderId="23" xfId="0" applyFill="1" applyBorder="1" applyAlignment="1">
      <alignment horizontal="center"/>
    </xf>
    <xf numFmtId="166" fontId="0" fillId="4" borderId="50" xfId="0" applyNumberFormat="1" applyFill="1" applyBorder="1" applyAlignment="1">
      <alignment horizontal="center"/>
    </xf>
    <xf numFmtId="166" fontId="0" fillId="4" borderId="52" xfId="0" applyNumberFormat="1" applyFill="1" applyBorder="1" applyAlignment="1">
      <alignment horizontal="center"/>
    </xf>
    <xf numFmtId="14" fontId="2" fillId="2" borderId="64" xfId="0" quotePrefix="1" applyNumberFormat="1" applyFont="1" applyFill="1" applyBorder="1" applyAlignment="1">
      <alignment horizontal="left" vertical="center"/>
    </xf>
    <xf numFmtId="0" fontId="34" fillId="4" borderId="21" xfId="0" applyFont="1" applyFill="1" applyBorder="1" applyAlignment="1">
      <alignment horizontal="left"/>
    </xf>
    <xf numFmtId="0" fontId="34" fillId="4" borderId="22" xfId="0" applyFont="1" applyFill="1" applyBorder="1" applyAlignment="1">
      <alignment horizontal="left"/>
    </xf>
    <xf numFmtId="0" fontId="34" fillId="4" borderId="23" xfId="0" applyFont="1" applyFill="1" applyBorder="1" applyAlignment="1">
      <alignment horizontal="left"/>
    </xf>
    <xf numFmtId="0" fontId="0" fillId="4" borderId="35" xfId="0" applyFill="1" applyBorder="1" applyAlignment="1">
      <alignment horizontal="center"/>
    </xf>
    <xf numFmtId="0" fontId="0" fillId="4" borderId="49" xfId="0" applyFill="1" applyBorder="1" applyAlignment="1">
      <alignment horizontal="center"/>
    </xf>
    <xf numFmtId="166" fontId="0" fillId="4" borderId="55" xfId="0" applyNumberFormat="1" applyFill="1" applyBorder="1" applyAlignment="1">
      <alignment horizontal="center"/>
    </xf>
    <xf numFmtId="166" fontId="0" fillId="4" borderId="56" xfId="0" applyNumberFormat="1" applyFill="1" applyBorder="1" applyAlignment="1">
      <alignment horizontal="center"/>
    </xf>
    <xf numFmtId="166" fontId="8" fillId="14" borderId="10" xfId="0" applyNumberFormat="1" applyFont="1" applyFill="1" applyBorder="1" applyAlignment="1">
      <alignment horizontal="center" vertical="center" wrapText="1"/>
    </xf>
    <xf numFmtId="166" fontId="8" fillId="14" borderId="12" xfId="0" applyNumberFormat="1" applyFont="1" applyFill="1" applyBorder="1" applyAlignment="1">
      <alignment horizontal="center" vertical="center" wrapText="1"/>
    </xf>
    <xf numFmtId="0" fontId="2" fillId="14" borderId="10" xfId="0" applyFont="1" applyFill="1" applyBorder="1" applyAlignment="1">
      <alignment horizontal="center" wrapText="1"/>
    </xf>
    <xf numFmtId="0" fontId="2" fillId="14" borderId="11" xfId="0" applyFont="1" applyFill="1" applyBorder="1" applyAlignment="1">
      <alignment horizontal="center" wrapText="1"/>
    </xf>
    <xf numFmtId="0" fontId="2" fillId="14" borderId="12" xfId="0" applyFont="1" applyFill="1" applyBorder="1" applyAlignment="1">
      <alignment horizontal="center" wrapText="1"/>
    </xf>
    <xf numFmtId="4" fontId="26" fillId="18" borderId="24" xfId="0" quotePrefix="1" applyNumberFormat="1" applyFont="1" applyFill="1" applyBorder="1" applyAlignment="1" applyProtection="1">
      <alignment horizontal="right" vertical="center"/>
      <protection locked="0"/>
    </xf>
    <xf numFmtId="4" fontId="26" fillId="18" borderId="27" xfId="0" quotePrefix="1" applyNumberFormat="1" applyFont="1" applyFill="1" applyBorder="1" applyAlignment="1" applyProtection="1">
      <alignment horizontal="right" vertical="center"/>
      <protection locked="0"/>
    </xf>
    <xf numFmtId="4" fontId="26" fillId="18" borderId="40" xfId="0" quotePrefix="1" applyNumberFormat="1" applyFont="1" applyFill="1" applyBorder="1" applyAlignment="1" applyProtection="1">
      <alignment horizontal="right" vertical="center"/>
      <protection locked="0"/>
    </xf>
  </cellXfs>
  <cellStyles count="1">
    <cellStyle name="Normal" xfId="0" builtinId="0"/>
  </cellStyles>
  <dxfs count="118">
    <dxf>
      <numFmt numFmtId="169" formatCode="_-[$£-809]* #,##0.00_-;\-[$£-809]* #,##0.00_-;_-[$£-809]* &quot;-&quot;??_-;_-@_-"/>
    </dxf>
    <dxf>
      <numFmt numFmtId="1" formatCode="0"/>
    </dxf>
    <dxf>
      <alignment horizontal="left" vertical="bottom" textRotation="0" wrapText="0" indent="1" justifyLastLine="0" shrinkToFit="0" readingOrder="0"/>
    </dxf>
    <dxf>
      <font>
        <b/>
        <i val="0"/>
        <condense val="0"/>
        <extend val="0"/>
        <color indexed="10"/>
      </font>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5050"/>
        </patternFill>
      </fill>
    </dxf>
    <dxf>
      <fill>
        <patternFill>
          <bgColor rgb="FFD6EDBD"/>
        </patternFill>
      </fill>
    </dxf>
    <dxf>
      <fill>
        <patternFill>
          <bgColor rgb="FFFF8181"/>
        </patternFill>
      </fill>
    </dxf>
    <dxf>
      <fill>
        <patternFill>
          <bgColor rgb="FFD6EDBD"/>
        </patternFill>
      </fill>
    </dxf>
    <dxf>
      <fill>
        <patternFill>
          <bgColor rgb="FFFF8181"/>
        </patternFill>
      </fill>
    </dxf>
    <dxf>
      <fill>
        <patternFill>
          <bgColor rgb="FFD6EDBD"/>
        </patternFill>
      </fill>
    </dxf>
    <dxf>
      <fill>
        <patternFill>
          <bgColor rgb="FFFF8181"/>
        </patternFill>
      </fill>
    </dxf>
    <dxf>
      <fill>
        <patternFill>
          <bgColor rgb="FFD6EDBD"/>
        </patternFill>
      </fill>
    </dxf>
    <dxf>
      <fill>
        <patternFill>
          <bgColor rgb="FFFF7D7D"/>
        </patternFill>
      </fill>
    </dxf>
    <dxf>
      <fill>
        <patternFill>
          <bgColor rgb="FFD0EBB3"/>
        </patternFill>
      </fill>
    </dxf>
    <dxf>
      <fill>
        <patternFill>
          <bgColor rgb="FFFF8585"/>
        </patternFill>
      </fill>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166" formatCode="&quot;£&quot;#,##0.00;\(&quot;£&quot;#,##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center" textRotation="0" wrapText="0" indent="0" justifyLastLine="0" shrinkToFit="0" readingOrder="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dxf>
    <dxf>
      <numFmt numFmtId="1" formatCode="0"/>
      <fill>
        <patternFill patternType="none">
          <fgColor indexed="64"/>
          <bgColor auto="1"/>
        </patternFill>
      </fill>
      <protection locked="1" hidden="0"/>
    </dxf>
    <dxf>
      <numFmt numFmtId="19" formatCode="dd/mm/yyyy"/>
      <fill>
        <patternFill patternType="none">
          <fgColor indexed="64"/>
          <bgColor auto="1"/>
        </patternFill>
      </fill>
      <protection locked="1" hidden="0"/>
    </dxf>
    <dxf>
      <numFmt numFmtId="166" formatCode="&quot;£&quot;#,##0.00;\(&quot;£&quot;#,##0.00\)"/>
      <fill>
        <patternFill patternType="none">
          <fgColor indexed="64"/>
          <bgColor auto="1"/>
        </patternFill>
      </fill>
      <protection locked="1" hidden="0"/>
    </dxf>
    <dxf>
      <numFmt numFmtId="166" formatCode="&quot;£&quot;#,##0.00;\(&quot;£&quot;#,##0.00\)"/>
      <fill>
        <patternFill patternType="none">
          <fgColor indexed="64"/>
          <bgColor auto="1"/>
        </patternFill>
      </fill>
      <protection locked="1" hidden="0"/>
    </dxf>
    <dxf>
      <numFmt numFmtId="166" formatCode="&quot;£&quot;#,##0.00;\(&quot;£&quot;#,##0.00\)"/>
      <fill>
        <patternFill patternType="none">
          <fgColor indexed="64"/>
          <bgColor auto="1"/>
        </patternFill>
      </fill>
      <protection locked="1" hidden="0"/>
    </dxf>
    <dxf>
      <fill>
        <patternFill patternType="none">
          <fgColor indexed="64"/>
          <bgColor auto="1"/>
        </patternFill>
      </fill>
      <protection locked="1" hidden="0"/>
    </dxf>
    <dxf>
      <fill>
        <patternFill patternType="none">
          <fgColor indexed="64"/>
          <bgColor auto="1"/>
        </patternFill>
      </fill>
      <protection locked="1" hidden="0"/>
    </dxf>
    <dxf>
      <fill>
        <patternFill patternType="none">
          <fgColor indexed="64"/>
          <bgColor auto="1"/>
        </patternFill>
      </fill>
      <alignment horizontal="center" textRotation="0" indent="0" justifyLastLine="0" shrinkToFit="0" readingOrder="0"/>
      <protection locked="1" hidden="0"/>
    </dxf>
    <dxf>
      <fill>
        <patternFill patternType="none">
          <fgColor indexed="64"/>
          <bgColor auto="1"/>
        </patternFill>
      </fill>
      <alignment horizontal="center" textRotation="0" indent="0" justifyLastLine="0" shrinkToFit="0" readingOrder="0"/>
      <protection locked="1" hidden="0"/>
    </dxf>
    <dxf>
      <fill>
        <patternFill patternType="none">
          <fgColor indexed="64"/>
          <bgColor auto="1"/>
        </patternFill>
      </fill>
      <alignment horizontal="center" textRotation="0" indent="0" justifyLastLine="0" shrinkToFit="0" readingOrder="0"/>
      <protection locked="1" hidden="0"/>
    </dxf>
    <dxf>
      <fill>
        <patternFill patternType="none">
          <fgColor indexed="64"/>
          <bgColor auto="1"/>
        </patternFill>
      </fill>
      <alignment horizontal="center" textRotation="0" indent="0" justifyLastLine="0" shrinkToFit="0" readingOrder="0"/>
      <protection locked="1" hidden="0"/>
    </dxf>
    <dxf>
      <fill>
        <patternFill patternType="none">
          <fgColor indexed="64"/>
          <bgColor auto="1"/>
        </patternFill>
      </fill>
      <alignment horizontal="center" textRotation="0"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numFmt numFmtId="166" formatCode="&quot;£&quot;#,##0.00;\(&quot;£&quot;#,##0.00\)"/>
      <fill>
        <patternFill patternType="none">
          <fgColor indexed="64"/>
          <bgColor auto="1"/>
        </patternFill>
      </fill>
      <protection locked="1" hidden="0"/>
    </dxf>
    <dxf>
      <border outline="0">
        <bottom style="medium">
          <color indexed="64"/>
        </bottom>
      </border>
    </dxf>
    <dxf>
      <font>
        <b/>
        <i val="0"/>
        <strike val="0"/>
        <condense val="0"/>
        <extend val="0"/>
        <outline val="0"/>
        <shadow val="0"/>
        <u val="none"/>
        <vertAlign val="baseline"/>
        <sz val="11"/>
        <color auto="1"/>
        <name val="Calibri"/>
        <family val="2"/>
        <scheme val="minor"/>
      </font>
      <numFmt numFmtId="166" formatCode="&quot;£&quot;#,##0.00;\(&quot;£&quot;#,##0.00\)"/>
      <fill>
        <patternFill patternType="solid">
          <fgColor indexed="64"/>
          <bgColor theme="4" tint="0.39997558519241921"/>
        </patternFill>
      </fill>
      <alignment horizontal="center" vertical="center" textRotation="0" wrapText="1" indent="0" justifyLastLine="0" shrinkToFit="0" readingOrder="0"/>
      <border diagonalUp="0" diagonalDown="0">
        <left style="medium">
          <color indexed="64"/>
        </left>
        <right style="medium">
          <color indexed="64"/>
        </right>
        <top/>
        <bottom/>
      </border>
      <protection locked="1" hidden="0"/>
    </dxf>
    <dxf>
      <numFmt numFmtId="12" formatCode="&quot;£&quot;#,##0.00;[Red]\-&quot;£&quot;#,##0.00"/>
      <fill>
        <patternFill patternType="none">
          <fgColor indexed="64"/>
          <bgColor auto="1"/>
        </patternFill>
      </fill>
      <protection locked="1" hidden="0"/>
    </dxf>
    <dxf>
      <numFmt numFmtId="1" formatCode="0"/>
      <fill>
        <patternFill patternType="solid">
          <fgColor indexed="64"/>
          <bgColor theme="5"/>
        </patternFill>
      </fill>
      <protection locked="0" hidden="0"/>
    </dxf>
    <dxf>
      <numFmt numFmtId="168" formatCode="&quot;£&quot;#,##0.00"/>
      <fill>
        <patternFill patternType="none">
          <fgColor indexed="64"/>
          <bgColor auto="1"/>
        </patternFill>
      </fill>
      <alignment horizontal="center" vertical="bottom" textRotation="0" wrapText="0" indent="0" justifyLastLine="0" shrinkToFit="0" readingOrder="0"/>
      <protection locked="1" hidden="0"/>
    </dxf>
    <dxf>
      <protection locked="1"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left/>
        <right style="medium">
          <color indexed="64"/>
        </right>
        <top/>
        <bottom/>
        <vertical/>
        <horizontal/>
      </border>
      <protection locked="0" hidden="0"/>
    </dxf>
    <dxf>
      <font>
        <b/>
        <i val="0"/>
        <strike val="0"/>
        <condense val="0"/>
        <extend val="0"/>
        <outline val="0"/>
        <shadow val="0"/>
        <u val="none"/>
        <vertAlign val="baseline"/>
        <sz val="11"/>
        <color theme="1"/>
        <name val="Calibri"/>
        <family val="2"/>
        <scheme val="minor"/>
      </font>
      <numFmt numFmtId="166" formatCode="&quot;£&quot;#,##0.00;\(&quot;£&quot;#,##0.00\)"/>
      <fill>
        <patternFill patternType="none">
          <fgColor indexed="64"/>
          <bgColor auto="1"/>
        </patternFill>
      </fill>
      <alignment horizontal="right" vertical="bottom" textRotation="0" wrapText="0" indent="0" justifyLastLine="0" shrinkToFit="0" readingOrder="0"/>
      <border diagonalUp="0" diagonalDown="0">
        <left style="medium">
          <color indexed="64"/>
        </left>
        <right style="medium">
          <color indexed="64"/>
        </right>
        <top/>
        <bottom/>
        <vertical/>
        <horizontal/>
      </border>
      <protection locked="0" hidden="0"/>
    </dxf>
    <dxf>
      <border diagonalUp="0" diagonalDown="0">
        <left/>
        <right style="medium">
          <color indexed="64"/>
        </right>
        <top/>
        <bottom/>
        <vertical/>
        <horizontal/>
      </border>
      <protection locked="0" hidden="0"/>
    </dxf>
    <dxf>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numFmt numFmtId="165" formatCode="00000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auto="1"/>
        </patternFill>
      </fill>
      <border diagonalUp="0" diagonalDown="0">
        <left style="medium">
          <color indexed="64"/>
        </left>
        <right/>
        <top/>
        <bottom/>
        <vertical/>
        <horizontal/>
      </border>
      <protection locked="0" hidden="0"/>
    </dxf>
    <dxf>
      <border outline="0">
        <left style="medium">
          <color indexed="64"/>
        </left>
        <right style="medium">
          <color indexed="64"/>
        </right>
        <top style="medium">
          <color indexed="64"/>
        </top>
      </border>
    </dxf>
    <dxf>
      <fill>
        <patternFill patternType="none">
          <fgColor indexed="64"/>
          <bgColor auto="1"/>
        </patternFill>
      </fill>
      <protection locked="0" hidden="0"/>
    </dxf>
    <dxf>
      <border>
        <bottom style="medium">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1" tint="0.499984740745262"/>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left/>
        <right style="medium">
          <color indexed="64"/>
        </right>
        <top/>
        <bottom/>
        <vertical/>
        <horizontal/>
      </border>
      <protection locked="0" hidden="0"/>
    </dxf>
    <dxf>
      <font>
        <b/>
        <i val="0"/>
        <strike val="0"/>
        <condense val="0"/>
        <extend val="0"/>
        <outline val="0"/>
        <shadow val="0"/>
        <u val="none"/>
        <vertAlign val="baseline"/>
        <sz val="11"/>
        <color theme="1"/>
        <name val="Calibri"/>
        <family val="2"/>
        <scheme val="minor"/>
      </font>
      <numFmt numFmtId="166" formatCode="&quot;£&quot;#,##0.00;\(&quot;£&quot;#,##0.00\)"/>
      <alignment horizontal="right"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minor"/>
      </font>
      <numFmt numFmtId="166" formatCode="&quot;£&quot;#,##0.00;\(&quot;£&quot;#,##0.00\)"/>
      <fill>
        <patternFill patternType="none">
          <fgColor indexed="64"/>
          <bgColor auto="1"/>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minor"/>
      </font>
      <numFmt numFmtId="166" formatCode="&quot;£&quot;#,##0.00;\(&quot;£&quot;#,##0.00\)"/>
      <fill>
        <patternFill patternType="none">
          <fgColor indexed="64"/>
          <bgColor auto="1"/>
        </patternFill>
      </fill>
      <alignment horizontal="right" vertical="bottom" textRotation="0" wrapText="0" indent="0" justifyLastLine="0" shrinkToFit="0" readingOrder="0"/>
      <border diagonalUp="0" diagonalDown="0">
        <left style="medium">
          <color indexed="64"/>
        </left>
        <right style="medium">
          <color indexed="64"/>
        </right>
        <vertical/>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left/>
        <right style="medium">
          <color indexed="64"/>
        </right>
        <top/>
        <bottom/>
        <vertical/>
        <horizontal/>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numFmt numFmtId="165" formatCode="00000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auto="1"/>
        </patternFill>
      </fill>
      <border diagonalUp="0" diagonalDown="0">
        <left style="medium">
          <color indexed="64"/>
        </left>
        <right/>
        <top/>
        <bottom/>
        <vertical/>
        <horizontal/>
      </border>
      <protection locked="0" hidden="0"/>
    </dxf>
    <dxf>
      <border outline="0">
        <left style="medium">
          <color indexed="64"/>
        </left>
        <right style="medium">
          <color indexed="64"/>
        </right>
        <top style="medium">
          <color indexed="64"/>
        </top>
      </border>
    </dxf>
    <dxf>
      <fill>
        <patternFill patternType="none">
          <fgColor indexed="64"/>
          <bgColor auto="1"/>
        </patternFill>
      </fill>
      <protection locked="0" hidden="0"/>
    </dxf>
    <dxf>
      <border outline="0">
        <bottom style="medium">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9" tint="0.399975585192419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left/>
        <right style="medium">
          <color indexed="64"/>
        </right>
        <top/>
        <bottom/>
        <vertical/>
        <horizontal/>
      </border>
      <protection locked="0" hidden="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minor"/>
      </font>
      <numFmt numFmtId="166" formatCode="&quot;£&quot;#,##0.00;\(&quot;£&quot;#,##0.00\)"/>
      <fill>
        <patternFill patternType="solid">
          <fgColor indexed="64"/>
          <bgColor theme="0"/>
        </patternFill>
      </fill>
      <alignment horizontal="right" vertical="bottom" textRotation="0" wrapText="0" indent="0" justifyLastLine="0" shrinkToFit="0" readingOrder="0"/>
      <border diagonalUp="0" diagonalDown="0">
        <left style="medium">
          <color indexed="64"/>
        </left>
        <right style="medium">
          <color indexed="64"/>
        </right>
        <vertical/>
      </border>
    </dxf>
    <dxf>
      <font>
        <b val="0"/>
        <i val="0"/>
        <strike val="0"/>
        <condense val="0"/>
        <extend val="0"/>
        <outline val="0"/>
        <shadow val="0"/>
        <u val="none"/>
        <vertAlign val="baseline"/>
        <sz val="11"/>
        <color theme="1"/>
        <name val="Calibri"/>
        <family val="2"/>
        <scheme val="minor"/>
      </font>
      <numFmt numFmtId="166" formatCode="&quot;£&quot;#,##0.00;\(&quot;£&quot;#,##0.00\)"/>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numFmt numFmtId="166" formatCode="&quot;£&quot;#,##0.00;\(&quot;£&quot;#,##0.00\)"/>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numFmt numFmtId="165" formatCode="000000"/>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numFmt numFmtId="167" formatCode="dd/mm/yyyy;@"/>
      <fill>
        <patternFill patternType="none">
          <fgColor indexed="64"/>
          <bgColor auto="1"/>
        </patternFill>
      </fill>
      <border diagonalUp="0" diagonalDown="0">
        <left style="medium">
          <color indexed="64"/>
        </left>
        <right/>
        <top/>
        <bottom/>
        <vertical/>
        <horizontal/>
      </border>
      <protection locked="0" hidden="0"/>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
      <border>
        <bottom style="medium">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left/>
        <right style="medium">
          <color indexed="64"/>
        </right>
        <top/>
        <bottom/>
        <vertical/>
        <horizontal/>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minor"/>
      </font>
      <numFmt numFmtId="166" formatCode="&quot;£&quot;#,##0.00;\(&quot;£&quot;#,##0.00\)"/>
      <fill>
        <patternFill patternType="solid">
          <fgColor indexed="64"/>
          <bgColor theme="0"/>
        </patternFill>
      </fill>
      <border diagonalUp="0" diagonalDown="0">
        <left style="medium">
          <color indexed="64"/>
        </left>
        <right style="medium">
          <color indexed="64"/>
        </right>
        <vertical/>
      </border>
    </dxf>
    <dxf>
      <font>
        <b val="0"/>
        <i val="0"/>
        <strike val="0"/>
        <condense val="0"/>
        <extend val="0"/>
        <outline val="0"/>
        <shadow val="0"/>
        <u val="none"/>
        <vertAlign val="baseline"/>
        <sz val="11"/>
        <color theme="1"/>
        <name val="Calibri"/>
        <family val="2"/>
        <scheme val="minor"/>
      </font>
      <numFmt numFmtId="166" formatCode="&quot;£&quot;#,##0.00;\(&quot;£&quot;#,##0.00\)"/>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numFmt numFmtId="166" formatCode="&quot;£&quot;#,##0.00;\(&quot;£&quot;#,##0.00\)"/>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auto="1"/>
        </patternFill>
      </fill>
      <border diagonalUp="0" diagonalDown="0">
        <left style="medium">
          <color indexed="64"/>
        </left>
        <right/>
        <top/>
        <bottom/>
        <vertical/>
        <horizontal/>
      </border>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none">
          <fgColor rgb="FF000000"/>
          <bgColor auto="1"/>
        </patternFill>
      </fill>
      <alignment horizontal="center" vertical="bottom" textRotation="0" wrapText="0" indent="0" justifyLastLine="0" shrinkToFit="0" readingOrder="0"/>
    </dxf>
    <dxf>
      <border>
        <bottom style="medium">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19</xdr:row>
      <xdr:rowOff>76200</xdr:rowOff>
    </xdr:from>
    <xdr:to>
      <xdr:col>15</xdr:col>
      <xdr:colOff>103293</xdr:colOff>
      <xdr:row>33</xdr:row>
      <xdr:rowOff>131240</xdr:rowOff>
    </xdr:to>
    <xdr:pic>
      <xdr:nvPicPr>
        <xdr:cNvPr id="2" name="Picture 1">
          <a:extLst>
            <a:ext uri="{FF2B5EF4-FFF2-40B4-BE49-F238E27FC236}">
              <a16:creationId xmlns:a16="http://schemas.microsoft.com/office/drawing/2014/main" id="{A6EE0837-1D51-B072-E9A2-4A7FD93C4993}"/>
            </a:ext>
          </a:extLst>
        </xdr:cNvPr>
        <xdr:cNvPicPr>
          <a:picLocks noChangeAspect="1"/>
        </xdr:cNvPicPr>
      </xdr:nvPicPr>
      <xdr:blipFill>
        <a:blip xmlns:r="http://schemas.openxmlformats.org/officeDocument/2006/relationships" r:embed="rId1"/>
        <a:stretch>
          <a:fillRect/>
        </a:stretch>
      </xdr:blipFill>
      <xdr:spPr>
        <a:xfrm>
          <a:off x="10334625" y="3886200"/>
          <a:ext cx="8116993" cy="3172890"/>
        </a:xfrm>
        <a:prstGeom prst="rect">
          <a:avLst/>
        </a:prstGeom>
      </xdr:spPr>
    </xdr:pic>
    <xdr:clientData/>
  </xdr:twoCellAnchor>
  <xdr:twoCellAnchor editAs="oneCell">
    <xdr:from>
      <xdr:col>1</xdr:col>
      <xdr:colOff>228600</xdr:colOff>
      <xdr:row>35</xdr:row>
      <xdr:rowOff>106940</xdr:rowOff>
    </xdr:from>
    <xdr:to>
      <xdr:col>20</xdr:col>
      <xdr:colOff>27406</xdr:colOff>
      <xdr:row>48</xdr:row>
      <xdr:rowOff>140269</xdr:rowOff>
    </xdr:to>
    <xdr:pic>
      <xdr:nvPicPr>
        <xdr:cNvPr id="3" name="Picture 2">
          <a:extLst>
            <a:ext uri="{FF2B5EF4-FFF2-40B4-BE49-F238E27FC236}">
              <a16:creationId xmlns:a16="http://schemas.microsoft.com/office/drawing/2014/main" id="{D86A8F04-902E-2395-1CDA-A83120EF5580}"/>
            </a:ext>
          </a:extLst>
        </xdr:cNvPr>
        <xdr:cNvPicPr>
          <a:picLocks noChangeAspect="1"/>
        </xdr:cNvPicPr>
      </xdr:nvPicPr>
      <xdr:blipFill>
        <a:blip xmlns:r="http://schemas.openxmlformats.org/officeDocument/2006/relationships" r:embed="rId2"/>
        <a:stretch>
          <a:fillRect/>
        </a:stretch>
      </xdr:blipFill>
      <xdr:spPr>
        <a:xfrm>
          <a:off x="10439400" y="7498340"/>
          <a:ext cx="10841456" cy="3074979"/>
        </a:xfrm>
        <a:prstGeom prst="rect">
          <a:avLst/>
        </a:prstGeom>
      </xdr:spPr>
    </xdr:pic>
    <xdr:clientData/>
  </xdr:twoCellAnchor>
  <xdr:twoCellAnchor editAs="oneCell">
    <xdr:from>
      <xdr:col>1</xdr:col>
      <xdr:colOff>209550</xdr:colOff>
      <xdr:row>54</xdr:row>
      <xdr:rowOff>47625</xdr:rowOff>
    </xdr:from>
    <xdr:to>
      <xdr:col>10</xdr:col>
      <xdr:colOff>533400</xdr:colOff>
      <xdr:row>66</xdr:row>
      <xdr:rowOff>555</xdr:rowOff>
    </xdr:to>
    <xdr:pic>
      <xdr:nvPicPr>
        <xdr:cNvPr id="4" name="Picture 3">
          <a:extLst>
            <a:ext uri="{FF2B5EF4-FFF2-40B4-BE49-F238E27FC236}">
              <a16:creationId xmlns:a16="http://schemas.microsoft.com/office/drawing/2014/main" id="{17352BD1-4630-B52E-67B1-0BFC92BEE78A}"/>
            </a:ext>
          </a:extLst>
        </xdr:cNvPr>
        <xdr:cNvPicPr>
          <a:picLocks noChangeAspect="1"/>
        </xdr:cNvPicPr>
      </xdr:nvPicPr>
      <xdr:blipFill>
        <a:blip xmlns:r="http://schemas.openxmlformats.org/officeDocument/2006/relationships" r:embed="rId3"/>
        <a:stretch>
          <a:fillRect/>
        </a:stretch>
      </xdr:blipFill>
      <xdr:spPr>
        <a:xfrm>
          <a:off x="10420350" y="12382500"/>
          <a:ext cx="5553075" cy="2299255"/>
        </a:xfrm>
        <a:prstGeom prst="rect">
          <a:avLst/>
        </a:prstGeom>
      </xdr:spPr>
    </xdr:pic>
    <xdr:clientData/>
  </xdr:twoCellAnchor>
  <xdr:twoCellAnchor editAs="oneCell">
    <xdr:from>
      <xdr:col>1</xdr:col>
      <xdr:colOff>180975</xdr:colOff>
      <xdr:row>68</xdr:row>
      <xdr:rowOff>114540</xdr:rowOff>
    </xdr:from>
    <xdr:to>
      <xdr:col>11</xdr:col>
      <xdr:colOff>209550</xdr:colOff>
      <xdr:row>83</xdr:row>
      <xdr:rowOff>159194</xdr:rowOff>
    </xdr:to>
    <xdr:pic>
      <xdr:nvPicPr>
        <xdr:cNvPr id="5" name="Picture 4">
          <a:extLst>
            <a:ext uri="{FF2B5EF4-FFF2-40B4-BE49-F238E27FC236}">
              <a16:creationId xmlns:a16="http://schemas.microsoft.com/office/drawing/2014/main" id="{1453DBCA-FE39-213C-ECA7-CF4C0A048245}"/>
            </a:ext>
          </a:extLst>
        </xdr:cNvPr>
        <xdr:cNvPicPr>
          <a:picLocks noChangeAspect="1"/>
        </xdr:cNvPicPr>
      </xdr:nvPicPr>
      <xdr:blipFill>
        <a:blip xmlns:r="http://schemas.openxmlformats.org/officeDocument/2006/relationships" r:embed="rId4"/>
        <a:stretch>
          <a:fillRect/>
        </a:stretch>
      </xdr:blipFill>
      <xdr:spPr>
        <a:xfrm>
          <a:off x="10391775" y="15202140"/>
          <a:ext cx="5838825" cy="2991054"/>
        </a:xfrm>
        <a:prstGeom prst="rect">
          <a:avLst/>
        </a:prstGeom>
      </xdr:spPr>
    </xdr:pic>
    <xdr:clientData/>
  </xdr:twoCellAnchor>
  <xdr:twoCellAnchor editAs="oneCell">
    <xdr:from>
      <xdr:col>1</xdr:col>
      <xdr:colOff>304800</xdr:colOff>
      <xdr:row>107</xdr:row>
      <xdr:rowOff>0</xdr:rowOff>
    </xdr:from>
    <xdr:to>
      <xdr:col>3</xdr:col>
      <xdr:colOff>378571</xdr:colOff>
      <xdr:row>118</xdr:row>
      <xdr:rowOff>38660</xdr:rowOff>
    </xdr:to>
    <xdr:pic>
      <xdr:nvPicPr>
        <xdr:cNvPr id="6" name="Picture 5">
          <a:extLst>
            <a:ext uri="{FF2B5EF4-FFF2-40B4-BE49-F238E27FC236}">
              <a16:creationId xmlns:a16="http://schemas.microsoft.com/office/drawing/2014/main" id="{36484373-5A27-C79B-1C64-C6603E8A03B6}"/>
            </a:ext>
          </a:extLst>
        </xdr:cNvPr>
        <xdr:cNvPicPr>
          <a:picLocks noChangeAspect="1"/>
        </xdr:cNvPicPr>
      </xdr:nvPicPr>
      <xdr:blipFill>
        <a:blip xmlns:r="http://schemas.openxmlformats.org/officeDocument/2006/relationships" r:embed="rId5"/>
        <a:stretch>
          <a:fillRect/>
        </a:stretch>
      </xdr:blipFill>
      <xdr:spPr>
        <a:xfrm>
          <a:off x="10515600" y="22888575"/>
          <a:ext cx="1235821" cy="2419910"/>
        </a:xfrm>
        <a:prstGeom prst="rect">
          <a:avLst/>
        </a:prstGeom>
      </xdr:spPr>
    </xdr:pic>
    <xdr:clientData/>
  </xdr:twoCellAnchor>
  <xdr:twoCellAnchor editAs="oneCell">
    <xdr:from>
      <xdr:col>1</xdr:col>
      <xdr:colOff>123825</xdr:colOff>
      <xdr:row>19</xdr:row>
      <xdr:rowOff>76200</xdr:rowOff>
    </xdr:from>
    <xdr:to>
      <xdr:col>15</xdr:col>
      <xdr:colOff>103293</xdr:colOff>
      <xdr:row>33</xdr:row>
      <xdr:rowOff>131240</xdr:rowOff>
    </xdr:to>
    <xdr:pic>
      <xdr:nvPicPr>
        <xdr:cNvPr id="7" name="Picture 6">
          <a:extLst>
            <a:ext uri="{FF2B5EF4-FFF2-40B4-BE49-F238E27FC236}">
              <a16:creationId xmlns:a16="http://schemas.microsoft.com/office/drawing/2014/main" id="{99FD1527-C2B6-4784-AC58-2EB1950D176D}"/>
            </a:ext>
          </a:extLst>
        </xdr:cNvPr>
        <xdr:cNvPicPr>
          <a:picLocks noChangeAspect="1"/>
        </xdr:cNvPicPr>
      </xdr:nvPicPr>
      <xdr:blipFill>
        <a:blip xmlns:r="http://schemas.openxmlformats.org/officeDocument/2006/relationships" r:embed="rId1"/>
        <a:stretch>
          <a:fillRect/>
        </a:stretch>
      </xdr:blipFill>
      <xdr:spPr>
        <a:xfrm>
          <a:off x="10334625" y="3886200"/>
          <a:ext cx="8116993" cy="3172890"/>
        </a:xfrm>
        <a:prstGeom prst="rect">
          <a:avLst/>
        </a:prstGeom>
      </xdr:spPr>
    </xdr:pic>
    <xdr:clientData/>
  </xdr:twoCellAnchor>
  <xdr:twoCellAnchor editAs="oneCell">
    <xdr:from>
      <xdr:col>1</xdr:col>
      <xdr:colOff>228600</xdr:colOff>
      <xdr:row>35</xdr:row>
      <xdr:rowOff>106940</xdr:rowOff>
    </xdr:from>
    <xdr:to>
      <xdr:col>20</xdr:col>
      <xdr:colOff>27406</xdr:colOff>
      <xdr:row>48</xdr:row>
      <xdr:rowOff>140269</xdr:rowOff>
    </xdr:to>
    <xdr:pic>
      <xdr:nvPicPr>
        <xdr:cNvPr id="8" name="Picture 7">
          <a:extLst>
            <a:ext uri="{FF2B5EF4-FFF2-40B4-BE49-F238E27FC236}">
              <a16:creationId xmlns:a16="http://schemas.microsoft.com/office/drawing/2014/main" id="{0BB14CA3-DA70-48AA-984D-56CD69386969}"/>
            </a:ext>
          </a:extLst>
        </xdr:cNvPr>
        <xdr:cNvPicPr>
          <a:picLocks noChangeAspect="1"/>
        </xdr:cNvPicPr>
      </xdr:nvPicPr>
      <xdr:blipFill>
        <a:blip xmlns:r="http://schemas.openxmlformats.org/officeDocument/2006/relationships" r:embed="rId2"/>
        <a:stretch>
          <a:fillRect/>
        </a:stretch>
      </xdr:blipFill>
      <xdr:spPr>
        <a:xfrm>
          <a:off x="10439400" y="7498340"/>
          <a:ext cx="10841456" cy="3074979"/>
        </a:xfrm>
        <a:prstGeom prst="rect">
          <a:avLst/>
        </a:prstGeom>
      </xdr:spPr>
    </xdr:pic>
    <xdr:clientData/>
  </xdr:twoCellAnchor>
  <xdr:twoCellAnchor editAs="oneCell">
    <xdr:from>
      <xdr:col>1</xdr:col>
      <xdr:colOff>209550</xdr:colOff>
      <xdr:row>54</xdr:row>
      <xdr:rowOff>47625</xdr:rowOff>
    </xdr:from>
    <xdr:to>
      <xdr:col>10</xdr:col>
      <xdr:colOff>533400</xdr:colOff>
      <xdr:row>66</xdr:row>
      <xdr:rowOff>555</xdr:rowOff>
    </xdr:to>
    <xdr:pic>
      <xdr:nvPicPr>
        <xdr:cNvPr id="9" name="Picture 8">
          <a:extLst>
            <a:ext uri="{FF2B5EF4-FFF2-40B4-BE49-F238E27FC236}">
              <a16:creationId xmlns:a16="http://schemas.microsoft.com/office/drawing/2014/main" id="{A1972AC8-60B8-485C-9660-8A7E83412FC9}"/>
            </a:ext>
          </a:extLst>
        </xdr:cNvPr>
        <xdr:cNvPicPr>
          <a:picLocks noChangeAspect="1"/>
        </xdr:cNvPicPr>
      </xdr:nvPicPr>
      <xdr:blipFill>
        <a:blip xmlns:r="http://schemas.openxmlformats.org/officeDocument/2006/relationships" r:embed="rId3"/>
        <a:stretch>
          <a:fillRect/>
        </a:stretch>
      </xdr:blipFill>
      <xdr:spPr>
        <a:xfrm>
          <a:off x="10420350" y="11630025"/>
          <a:ext cx="5553075" cy="2299255"/>
        </a:xfrm>
        <a:prstGeom prst="rect">
          <a:avLst/>
        </a:prstGeom>
      </xdr:spPr>
    </xdr:pic>
    <xdr:clientData/>
  </xdr:twoCellAnchor>
  <xdr:twoCellAnchor editAs="oneCell">
    <xdr:from>
      <xdr:col>1</xdr:col>
      <xdr:colOff>180975</xdr:colOff>
      <xdr:row>68</xdr:row>
      <xdr:rowOff>114540</xdr:rowOff>
    </xdr:from>
    <xdr:to>
      <xdr:col>11</xdr:col>
      <xdr:colOff>209550</xdr:colOff>
      <xdr:row>83</xdr:row>
      <xdr:rowOff>159194</xdr:rowOff>
    </xdr:to>
    <xdr:pic>
      <xdr:nvPicPr>
        <xdr:cNvPr id="10" name="Picture 9">
          <a:extLst>
            <a:ext uri="{FF2B5EF4-FFF2-40B4-BE49-F238E27FC236}">
              <a16:creationId xmlns:a16="http://schemas.microsoft.com/office/drawing/2014/main" id="{3A5086EA-2BC4-4E11-8DE6-9D3CBC42EEAE}"/>
            </a:ext>
          </a:extLst>
        </xdr:cNvPr>
        <xdr:cNvPicPr>
          <a:picLocks noChangeAspect="1"/>
        </xdr:cNvPicPr>
      </xdr:nvPicPr>
      <xdr:blipFill>
        <a:blip xmlns:r="http://schemas.openxmlformats.org/officeDocument/2006/relationships" r:embed="rId4"/>
        <a:stretch>
          <a:fillRect/>
        </a:stretch>
      </xdr:blipFill>
      <xdr:spPr>
        <a:xfrm>
          <a:off x="10391775" y="14440140"/>
          <a:ext cx="5838825" cy="2991054"/>
        </a:xfrm>
        <a:prstGeom prst="rect">
          <a:avLst/>
        </a:prstGeom>
      </xdr:spPr>
    </xdr:pic>
    <xdr:clientData/>
  </xdr:twoCellAnchor>
  <xdr:twoCellAnchor editAs="oneCell">
    <xdr:from>
      <xdr:col>1</xdr:col>
      <xdr:colOff>304800</xdr:colOff>
      <xdr:row>107</xdr:row>
      <xdr:rowOff>0</xdr:rowOff>
    </xdr:from>
    <xdr:to>
      <xdr:col>3</xdr:col>
      <xdr:colOff>378571</xdr:colOff>
      <xdr:row>118</xdr:row>
      <xdr:rowOff>38660</xdr:rowOff>
    </xdr:to>
    <xdr:pic>
      <xdr:nvPicPr>
        <xdr:cNvPr id="11" name="Picture 10">
          <a:extLst>
            <a:ext uri="{FF2B5EF4-FFF2-40B4-BE49-F238E27FC236}">
              <a16:creationId xmlns:a16="http://schemas.microsoft.com/office/drawing/2014/main" id="{D06F886C-03EC-472A-838A-841E250F3726}"/>
            </a:ext>
          </a:extLst>
        </xdr:cNvPr>
        <xdr:cNvPicPr>
          <a:picLocks noChangeAspect="1"/>
        </xdr:cNvPicPr>
      </xdr:nvPicPr>
      <xdr:blipFill>
        <a:blip xmlns:r="http://schemas.openxmlformats.org/officeDocument/2006/relationships" r:embed="rId5"/>
        <a:stretch>
          <a:fillRect/>
        </a:stretch>
      </xdr:blipFill>
      <xdr:spPr>
        <a:xfrm>
          <a:off x="10515600" y="22136100"/>
          <a:ext cx="1235821" cy="24199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kingham-my.sharepoint.com/Users/vicsar/OneDrive/1_Process%20Notes/Journals%20&amp;%20Imprests/New%20Imprest%20Form%20-%20Master%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icsar\OneDrive\1_Process%20Notes\Journals%20&amp;%20Imprests\New%20Imprest%20Form%20-%20Master%20Cop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icsar\OneDrive\Case%20Work\Imprest%20Project\AA_Imprest%20template%20Jan%202022%20-%20Sch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ibilities"/>
      <sheetName val="Instructions"/>
      <sheetName val="Examples"/>
      <sheetName val="VAT Calculator"/>
      <sheetName val="Cash"/>
      <sheetName val="Chqs to Payee"/>
      <sheetName val="Chqs to Cash"/>
      <sheetName val="Reconciliation"/>
      <sheetName val="Bank St"/>
      <sheetName val="Centre Information"/>
      <sheetName val="CO Instructions"/>
      <sheetName val="IMPREST JOURNAL TEMPLATE"/>
      <sheetName val="Payment Voucher"/>
      <sheetName val="Journal prep"/>
      <sheetName val="Unpresented Chqs"/>
    </sheetNames>
    <sheetDataSet>
      <sheetData sheetId="0"/>
      <sheetData sheetId="1"/>
      <sheetData sheetId="2"/>
      <sheetData sheetId="3"/>
      <sheetData sheetId="4">
        <row r="2">
          <cell r="G2"/>
          <cell r="I2"/>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ibilities"/>
      <sheetName val="Instructions"/>
      <sheetName val="Examples"/>
      <sheetName val="VAT Calculator"/>
      <sheetName val="Cash"/>
      <sheetName val="Chqs to Payee"/>
      <sheetName val="Chqs to Cash"/>
      <sheetName val="Reconciliation"/>
      <sheetName val="Bank St"/>
      <sheetName val="Centre Information"/>
      <sheetName val="CO Instructions"/>
      <sheetName val="IMPREST JOURNAL TEMPLATE"/>
      <sheetName val="Payment Voucher"/>
      <sheetName val="Journal prep"/>
      <sheetName val="Unpresented Chqs"/>
    </sheetNames>
    <sheetDataSet>
      <sheetData sheetId="0"/>
      <sheetData sheetId="1"/>
      <sheetData sheetId="2"/>
      <sheetData sheetId="3"/>
      <sheetData sheetId="4">
        <row r="2">
          <cell r="G2"/>
          <cell r="I2"/>
        </row>
      </sheetData>
      <sheetData sheetId="5"/>
      <sheetData sheetId="6">
        <row r="15">
          <cell r="K15">
            <v>0</v>
          </cell>
        </row>
      </sheetData>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NCILIATION"/>
      <sheetName val="Main School"/>
      <sheetName val="Community1"/>
      <sheetName val="addl1"/>
      <sheetName val="spare"/>
      <sheetName val="CAPITAL"/>
      <sheetName val="VAT &amp; SUMMARY"/>
      <sheetName val="Journal Template"/>
      <sheetName val="  "/>
    </sheetNames>
    <sheetDataSet>
      <sheetData sheetId="0">
        <row r="8">
          <cell r="F8" t="str">
            <v>Click here to choose school name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475F748-ECD9-42AB-9694-54F9BDEDBED2}" name="Table510" displayName="Table510" ref="A5:M105" totalsRowShown="0" headerRowDxfId="117" dataDxfId="115" headerRowBorderDxfId="116" tableBorderDxfId="114">
  <tableColumns count="13">
    <tableColumn id="1" xr3:uid="{13E28A41-E8BC-4535-88CF-EC98592C9538}" name="Date" dataDxfId="113"/>
    <tableColumn id="2" xr3:uid="{B4DA2C28-E6AA-42E6-A2CF-575576DF7559}" name="Yellow Sheet / Receipt Number" dataDxfId="112"/>
    <tableColumn id="3" xr3:uid="{F131CBDA-FE66-4E0B-9F82-9AAD5C1149B5}" name="Payee" dataDxfId="111"/>
    <tableColumn id="4" xr3:uid="{564CC4B5-8D54-4548-BCC4-4A2FCEF17CED}" name="Description" dataDxfId="110"/>
    <tableColumn id="6" xr3:uid="{F77FAF1D-C5EF-43B5-9D52-59CDFF5C3AED}" name="Net          (Amount before VAT)                                              £" dataDxfId="109"/>
    <tableColumn id="7" xr3:uid="{1C42137B-E11B-4CF3-BF23-5162AEFB40EC}" name="VAT Amount            £" dataDxfId="108"/>
    <tableColumn id="8" xr3:uid="{8C0D38E3-2465-41AB-AC0B-C8DB40F6A282}" name="Total including  VAT                            £" dataDxfId="107">
      <calculatedColumnFormula>SUM(E6:F6)</calculatedColumnFormula>
    </tableColumn>
    <tableColumn id="9" xr3:uid="{C5805942-90AD-4554-B1E2-3CA0D901AC5B}" name="Cost Centre" dataDxfId="106"/>
    <tableColumn id="10" xr3:uid="{E983B5EC-5DB7-4122-846C-ED9B4398A801}" name="Account Code" dataDxfId="105"/>
    <tableColumn id="11" xr3:uid="{129C1D81-0CC8-4A28-825C-1F97BBBB726F}" name="Cat4 Code" dataDxfId="104"/>
    <tableColumn id="12" xr3:uid="{DCDBC4EE-680B-460A-9BE4-F6C2349A5D3B}" name="Cat 7 -        G Code" dataDxfId="103"/>
    <tableColumn id="13" xr3:uid="{1CB0FFE4-3674-4E73-978B-EE5E929ECA2C}" name="Cat 6 ICS code / MOSAIC NO. " dataDxfId="102"/>
    <tableColumn id="14" xr3:uid="{AA2B0E30-851C-4B17-845D-BA4D067C7C44}" name="Amounts &gt;£100 must have Budget Manager authorisation" dataDxfId="101"/>
  </tableColumns>
  <tableStyleInfo name="TableStyleMedium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73A2639-F628-468F-B3C3-C73258F379B2}" name="Table410" displayName="Table410" ref="A5:O45" totalsRowShown="0" headerRowDxfId="100" dataDxfId="98" headerRowBorderDxfId="99" tableBorderDxfId="97">
  <tableColumns count="15">
    <tableColumn id="1" xr3:uid="{8319D388-4329-409B-A6BA-5D6A87948C2F}" name="Date" dataDxfId="96"/>
    <tableColumn id="2" xr3:uid="{1BF7AEB1-65F0-449A-B911-BA2987D7223B}" name="Chq No" dataDxfId="95"/>
    <tableColumn id="3" xr3:uid="{DA4D2763-E7B5-40E6-9731-D65BCD62DED2}" name="Payee" dataDxfId="94"/>
    <tableColumn id="4" xr3:uid="{AE6A43E9-85BF-4895-8C5A-E14EFCC93D4E}" name="Description" dataDxfId="93"/>
    <tableColumn id="6" xr3:uid="{CC6B5F75-ECD1-4A2B-AA90-ABFD2A218B2F}" name="Net          (Amount before VAT)                                              £" dataDxfId="92"/>
    <tableColumn id="7" xr3:uid="{7CDCBB21-8732-48D8-97CE-827E637EC7A4}" name="VAT Amount            £" dataDxfId="91"/>
    <tableColumn id="8" xr3:uid="{258288B6-3F3D-4305-B985-FF55F38331DF}" name="Total including VAT                            £" dataDxfId="90">
      <calculatedColumnFormula>SUM(E6:F6)</calculatedColumnFormula>
    </tableColumn>
    <tableColumn id="9" xr3:uid="{45914378-841C-475C-B593-7E0668418526}" name="Cost Centre" dataDxfId="89"/>
    <tableColumn id="10" xr3:uid="{78D93F1A-08E7-43CB-BEA6-471FDD136DA1}" name="Account Code" dataDxfId="88"/>
    <tableColumn id="11" xr3:uid="{533C4B88-02D6-44AE-83ED-AD6D15E40496}" name="Cat 4 Code" dataDxfId="87"/>
    <tableColumn id="12" xr3:uid="{4B809E98-8DEA-4A55-A1D3-D9855F45B740}" name="Cat 7 -        G Code" dataDxfId="86"/>
    <tableColumn id="13" xr3:uid="{74990EE3-EBFA-49E0-9333-C2F6C5BDD90A}" name="Cat 6 ICS code / MOSAIC NO. " dataDxfId="85"/>
    <tableColumn id="14" xr3:uid="{BAB33BD8-DB65-4810-B5AB-D609D7E054E4}" name="Amounts &gt;£100 must have Budget Manager authorisation" dataDxfId="84"/>
    <tableColumn id="5" xr3:uid="{C7597BD3-3430-4B54-B302-C7046B6A1377}" name="Bank Statement No" dataDxfId="83"/>
    <tableColumn id="15" xr3:uid="{4F31F7D5-4BC2-4E28-801A-DC784EA7E33C}" name="Presented or Unpresented" dataDxfId="82"/>
  </tableColumns>
  <tableStyleInfo name="TableStyleMedium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52227BF-7C76-4457-8A51-C1F4A6069C35}" name="Table311" displayName="Table311" ref="A4:H14" totalsRowShown="0" headerRowDxfId="81" dataDxfId="79" headerRowBorderDxfId="80" tableBorderDxfId="78">
  <autoFilter ref="A4:H14" xr:uid="{365A26C3-0113-4C7E-B571-528BC16AE04B}"/>
  <tableColumns count="8">
    <tableColumn id="1" xr3:uid="{283D858F-6470-48A1-ABCA-7C3C5B18DF61}" name="Date" dataDxfId="77"/>
    <tableColumn id="2" xr3:uid="{868DCC43-0558-4A09-8BB5-2C382E2697E4}" name="Chq No" dataDxfId="76"/>
    <tableColumn id="3" xr3:uid="{61659458-F3AC-4BA3-B03A-546D06A5ADCA}" name="Payee" dataDxfId="75"/>
    <tableColumn id="4" xr3:uid="{39A130A3-EC1B-4BBD-9DF5-0AE32A39BDE7}" name="Description" dataDxfId="74"/>
    <tableColumn id="5" xr3:uid="{FF8B29A9-41CD-43A8-A62A-088D4FF1B304}" name="Total                         £" dataDxfId="73"/>
    <tableColumn id="6" xr3:uid="{3C1D9D75-72B2-4189-848A-89FDF6E88356}" name="Amounts &gt;£100 must have Budget Manager authorisation" dataDxfId="72"/>
    <tableColumn id="8" xr3:uid="{E9330E84-0C38-44B2-8469-DAD304A1AF14}" name="Bank Statement No" dataDxfId="71"/>
    <tableColumn id="7" xr3:uid="{F5BD97EC-85F1-4859-BA84-196AE6ADFD56}" name="Presented or Unpresented" dataDxfId="70"/>
  </tableColumns>
  <tableStyleInfo name="TableStyleMedium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A73BF6-CABE-4EBF-B18E-A497EF8F0A56}" name="Table6" displayName="Table6" ref="A9:H24" totalsRowShown="0" headerRowDxfId="69" dataDxfId="67" headerRowBorderDxfId="68" tableBorderDxfId="66">
  <tableColumns count="8">
    <tableColumn id="1" xr3:uid="{08DE50F4-6246-475D-95B5-6CFF3CE02C2F}" name="Date" dataDxfId="65"/>
    <tableColumn id="2" xr3:uid="{EE735286-190F-401D-8AFB-69A56A011914}" name="Chq No" dataDxfId="64"/>
    <tableColumn id="3" xr3:uid="{8AF56507-8E88-43A1-BB32-13ED10CFEB76}" name="Payee" dataDxfId="63"/>
    <tableColumn id="4" xr3:uid="{8EE13011-1ECB-49AC-A0BC-8D9D2625FE81}" name="Description" dataDxfId="62"/>
    <tableColumn id="7" xr3:uid="{3C4A1443-572A-4FBD-9977-21A0D8C12B34}" name="Net          (Amount before VAT)                                              £" dataDxfId="61"/>
    <tableColumn id="8" xr3:uid="{D9F23A08-7967-419B-A44C-743C24524E80}" name="VAT Amount            £" dataDxfId="60"/>
    <tableColumn id="5" xr3:uid="{BA62EA40-CD83-43C6-AD24-C090593A3D22}" name="Total                  £" dataDxfId="59">
      <calculatedColumnFormula>E10+F10</calculatedColumnFormula>
    </tableColumn>
    <tableColumn id="6" xr3:uid="{54FF48BE-23E6-456C-84DC-68959F44B34E}" name="Bank Statement No" dataDxfId="58"/>
  </tableColumns>
  <tableStyleInfo name="TableStyleMedium1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1B6F53-642E-44A0-86E3-6DA741FF08BB}" name="Table813" displayName="Table813" ref="C16:E29" totalsRowCount="1" headerRowDxfId="57" dataDxfId="56" totalsRowDxfId="55">
  <tableColumns count="3">
    <tableColumn id="1" xr3:uid="{B025E1E6-7A62-457B-860B-EA96326B00F3}" name="Denomination Breakdown" totalsRowLabel="TOTAL" dataDxfId="54" totalsRowDxfId="2"/>
    <tableColumn id="2" xr3:uid="{DA2700FE-9E69-4A60-ACEA-8E57C8A6B8BB}" name="Qty" dataDxfId="53" totalsRowDxfId="1"/>
    <tableColumn id="3" xr3:uid="{A5482A0F-A8AD-426B-8E66-1468BDE9AB0B}" name="Total" totalsRowFunction="sum" dataDxfId="52" totalsRowDxfId="0">
      <calculatedColumnFormula>Table813[[#This Row],[Denomination Breakdown]]*Table813[[#This Row],[Qty]]</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BCA153A-6917-4984-BBF1-69BAF36B997F}" name="Table7" displayName="Table7" ref="A1:F9" totalsRowShown="0">
  <autoFilter ref="A1:F9" xr:uid="{86345831-C0A2-4A3B-9D77-6FEFA3716670}"/>
  <sortState xmlns:xlrd2="http://schemas.microsoft.com/office/spreadsheetml/2017/richdata2" ref="A2:F9">
    <sortCondition ref="A3:A9"/>
  </sortState>
  <tableColumns count="6">
    <tableColumn id="1" xr3:uid="{7C13B561-3DD9-4820-870B-FC23BA571B7C}" name="Name of the Centre"/>
    <tableColumn id="4" xr3:uid="{7A8C5ED2-037F-436E-9FC4-17991997D247}" name="Float Amount"/>
    <tableColumn id="3" xr3:uid="{DCF1A98E-412A-4430-805D-B43A5257BBDE}" name="Creditor No."/>
    <tableColumn id="5" xr3:uid="{07765375-5AE6-45AB-97B0-D6DFA3ADA7CD}" name="CAT 6"/>
    <tableColumn id="6" xr3:uid="{C0EC0378-EE4B-4498-8FE3-55789370E670}" name="Bank Account"/>
    <tableColumn id="2" xr3:uid="{30AACE60-59CE-4C67-A59D-0AC2079A117D}" name="Contact Name"/>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DB908E-2CB3-4374-8D87-D212C66FA4F3}" name="Table1" displayName="Table1" ref="A7:L147" totalsRowShown="0" headerRowDxfId="51" dataDxfId="49" headerRowBorderDxfId="50" tableBorderDxfId="48">
  <autoFilter ref="A7:L147" xr:uid="{74DB908E-2CB3-4374-8D87-D212C66FA4F3}"/>
  <tableColumns count="12">
    <tableColumn id="1" xr3:uid="{64FC270B-96A3-4B99-BE73-132C37D88D12}" name="Account Code" dataDxfId="47"/>
    <tableColumn id="2" xr3:uid="{C0834DFB-8FB2-4EC4-89AF-D3E1E6F30AF9}" name="Cost Centre" dataDxfId="46"/>
    <tableColumn id="3" xr3:uid="{55C55941-8980-488F-816C-2D95D6E44755}" name="Cat 4 Code" dataDxfId="45"/>
    <tableColumn id="4" xr3:uid="{18835433-062C-42CF-A844-763F98C37F6B}" name="Cat 7 -        G Code" dataDxfId="44"/>
    <tableColumn id="5" xr3:uid="{ED22D97F-1195-41A4-8C0A-43EE2D6A503C}" name="Cat 6 ICS code / MOSAIC NO. " dataDxfId="43"/>
    <tableColumn id="6" xr3:uid="{0F6FCDCD-7645-4DD9-A82B-239F498253D8}" name="Tax Code" dataDxfId="42">
      <calculatedColumnFormula>IF(I8=0," ",IF(I8=ROUND(H8/6,2),"P1",IF(I8=ROUND(H8/21,2),"P4"," ")))</calculatedColumnFormula>
    </tableColumn>
    <tableColumn id="7" xr3:uid="{B40531D7-A561-4E3D-A2A1-AA0E9D09ADD5}" name="Trans Type" dataDxfId="41">
      <calculatedColumnFormula>IF(F8="P1","TX",IF(F8="P4","TX"," "))</calculatedColumnFormula>
    </tableColumn>
    <tableColumn id="9" xr3:uid="{12AE3D91-A45C-4824-A651-BBBF86752435}" name="Total Amount" dataDxfId="40"/>
    <tableColumn id="10" xr3:uid="{2929E620-5759-49BB-A7AD-DB97189F2271}" name="VAT Amount" dataDxfId="39"/>
    <tableColumn id="11" xr3:uid="{9F003F3F-847F-4B53-830A-5126D64CA9D2}" name="Net Amount" dataDxfId="38">
      <calculatedColumnFormula>H8-I8</calculatedColumnFormula>
    </tableColumn>
    <tableColumn id="12" xr3:uid="{1F8CA29E-FF7A-4A57-A3F0-913EF590698C}" name="Line Description" dataDxfId="37"/>
    <tableColumn id="8" xr3:uid="{7A92515B-E934-480E-9A72-91F7972EE350}" name="Tax Code Check" dataDxfId="36">
      <calculatedColumnFormula>IF(I8&gt;"0.00","",IF(F8="P1","0",IF(F8="P4","0",IF(I8=0,"","1"))))</calculatedColumnFormula>
    </tableColumn>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39421B-FBE2-4283-933E-7A8D74BE1F79}" name="Table2" displayName="Table2" ref="A7:J8" totalsRowShown="0" headerRowDxfId="35" dataDxfId="34" tableBorderDxfId="33">
  <autoFilter ref="A7:J8" xr:uid="{4B39421B-FBE2-4283-933E-7A8D74BE1F79}"/>
  <tableColumns count="10">
    <tableColumn id="1" xr3:uid="{7E526D55-C8A3-4381-BCF1-0AAB1BFA91A5}" name="Creditor No" dataDxfId="32">
      <calculatedColumnFormula>VLOOKUP(B2,'Centre Information'!A1:F7,3)</calculatedColumnFormula>
    </tableColumn>
    <tableColumn id="2" xr3:uid="{F122A0E9-9970-42A2-B272-FAC52C1A2EE8}" name="Customer Name " dataDxfId="31">
      <calculatedColumnFormula>CONCATENATE(Cash!C2," ","Imprest Claim"," ",TEXT(Cash!$G$2,"dd-mmm-yy")," to ",TEXT(Cash!$I$2,"dd-mmm-yy"))</calculatedColumnFormula>
    </tableColumn>
    <tableColumn id="3" xr3:uid="{4FAB2156-9FC4-4FD3-8D45-E5E4F98B960C}" name="BWO Jnl No" dataDxfId="30"/>
    <tableColumn id="4" xr3:uid="{17E61494-18D2-4B27-81AC-33508BC25A61}" name="Claim Date" dataDxfId="29">
      <calculatedColumnFormula>B3</calculatedColumnFormula>
    </tableColumn>
    <tableColumn id="5" xr3:uid="{C09F4C3D-F3C2-4B3B-A2BF-C7C365E54398}" name="Amount Reimbursed    £" dataDxfId="28">
      <calculatedColumnFormula>Reconciliation!E34</calculatedColumnFormula>
    </tableColumn>
    <tableColumn id="6" xr3:uid="{4823AEB7-8A7E-40BB-B8D8-B73BC61E0897}" name="Imprest / Petty Cash" dataDxfId="27"/>
    <tableColumn id="7" xr3:uid="{8A0466CC-3DBA-4471-85D8-7145E8CEAF68}" name="Acc Code " dataDxfId="26"/>
    <tableColumn id="8" xr3:uid="{26536E7E-82F3-4F71-AA53-EA592048392C}" name="Cost Centre" dataDxfId="25"/>
    <tableColumn id="9" xr3:uid="{CAF429C0-A451-45BF-9AB0-0E2D89DC95F5}" name="CAT 6" dataDxfId="24">
      <calculatedColumnFormula>VLOOKUP(B2,'Centre Information'!A1:F7,4)</calculatedColumnFormula>
    </tableColumn>
    <tableColumn id="10" xr3:uid="{E83A92B9-5CBF-414C-B295-C5F75487ADA0}" name="CAT 7" dataDxfId="2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5.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35C39-3AF3-4F4B-92DD-23DCBA3B73F7}">
  <sheetPr codeName="Sheet1"/>
  <dimension ref="A1:A134"/>
  <sheetViews>
    <sheetView zoomScaleNormal="100" workbookViewId="0">
      <selection activeCell="A9" sqref="A9"/>
    </sheetView>
  </sheetViews>
  <sheetFormatPr defaultColWidth="8.7109375" defaultRowHeight="15" x14ac:dyDescent="0.25"/>
  <cols>
    <col min="1" max="1" width="153.140625" style="40" customWidth="1"/>
    <col min="2" max="16384" width="8.7109375" style="16"/>
  </cols>
  <sheetData>
    <row r="1" spans="1:1" ht="26.25" x14ac:dyDescent="0.4">
      <c r="A1" s="208" t="s">
        <v>119</v>
      </c>
    </row>
    <row r="2" spans="1:1" ht="18.75" x14ac:dyDescent="0.3">
      <c r="A2" s="196" t="s">
        <v>316</v>
      </c>
    </row>
    <row r="4" spans="1:1" x14ac:dyDescent="0.25">
      <c r="A4" s="195" t="s">
        <v>317</v>
      </c>
    </row>
    <row r="6" spans="1:1" x14ac:dyDescent="0.25">
      <c r="A6" s="40" t="s">
        <v>321</v>
      </c>
    </row>
    <row r="8" spans="1:1" s="35" customFormat="1" x14ac:dyDescent="0.25">
      <c r="A8" s="35" t="s">
        <v>323</v>
      </c>
    </row>
    <row r="10" spans="1:1" x14ac:dyDescent="0.25">
      <c r="A10" s="40" t="s">
        <v>358</v>
      </c>
    </row>
    <row r="12" spans="1:1" x14ac:dyDescent="0.25">
      <c r="A12" s="40" t="s">
        <v>177</v>
      </c>
    </row>
    <row r="14" spans="1:1" x14ac:dyDescent="0.25">
      <c r="A14" s="40" t="s">
        <v>324</v>
      </c>
    </row>
    <row r="16" spans="1:1" x14ac:dyDescent="0.25">
      <c r="A16" s="40" t="s">
        <v>318</v>
      </c>
    </row>
    <row r="18" spans="1:1" x14ac:dyDescent="0.25">
      <c r="A18" s="40" t="s">
        <v>319</v>
      </c>
    </row>
    <row r="20" spans="1:1" x14ac:dyDescent="0.25">
      <c r="A20" s="40" t="s">
        <v>320</v>
      </c>
    </row>
    <row r="21" spans="1:1" ht="15.75" thickBot="1" x14ac:dyDescent="0.3">
      <c r="A21" s="186"/>
    </row>
    <row r="22" spans="1:1" ht="28.5" x14ac:dyDescent="0.45">
      <c r="A22" s="207" t="s">
        <v>108</v>
      </c>
    </row>
    <row r="23" spans="1:1" x14ac:dyDescent="0.25">
      <c r="A23" s="206"/>
    </row>
    <row r="24" spans="1:1" ht="21" x14ac:dyDescent="0.35">
      <c r="A24" s="209" t="s">
        <v>325</v>
      </c>
    </row>
    <row r="25" spans="1:1" x14ac:dyDescent="0.25">
      <c r="A25" s="16"/>
    </row>
    <row r="26" spans="1:1" x14ac:dyDescent="0.25">
      <c r="A26" s="40" t="s">
        <v>341</v>
      </c>
    </row>
    <row r="28" spans="1:1" x14ac:dyDescent="0.25">
      <c r="A28" s="16" t="s">
        <v>359</v>
      </c>
    </row>
    <row r="29" spans="1:1" x14ac:dyDescent="0.25">
      <c r="A29" s="40" t="s">
        <v>360</v>
      </c>
    </row>
    <row r="30" spans="1:1" x14ac:dyDescent="0.25">
      <c r="A30" s="40" t="s">
        <v>339</v>
      </c>
    </row>
    <row r="31" spans="1:1" ht="30" x14ac:dyDescent="0.25">
      <c r="A31" s="40" t="s">
        <v>379</v>
      </c>
    </row>
    <row r="32" spans="1:1" ht="45" x14ac:dyDescent="0.25">
      <c r="A32" s="203" t="s">
        <v>335</v>
      </c>
    </row>
    <row r="33" spans="1:1" ht="15.75" thickBot="1" x14ac:dyDescent="0.3">
      <c r="A33" s="186"/>
    </row>
    <row r="35" spans="1:1" ht="21" x14ac:dyDescent="0.35">
      <c r="A35" s="209" t="s">
        <v>326</v>
      </c>
    </row>
    <row r="37" spans="1:1" x14ac:dyDescent="0.25">
      <c r="A37" s="40" t="s">
        <v>340</v>
      </c>
    </row>
    <row r="39" spans="1:1" x14ac:dyDescent="0.25">
      <c r="A39" s="16" t="s">
        <v>361</v>
      </c>
    </row>
    <row r="40" spans="1:1" x14ac:dyDescent="0.25">
      <c r="A40" s="40" t="s">
        <v>362</v>
      </c>
    </row>
    <row r="41" spans="1:1" x14ac:dyDescent="0.25">
      <c r="A41" s="203" t="s">
        <v>363</v>
      </c>
    </row>
    <row r="42" spans="1:1" ht="30" customHeight="1" x14ac:dyDescent="0.25">
      <c r="A42" s="203" t="s">
        <v>364</v>
      </c>
    </row>
    <row r="43" spans="1:1" ht="29.25" customHeight="1" x14ac:dyDescent="0.25">
      <c r="A43" s="203" t="s">
        <v>357</v>
      </c>
    </row>
    <row r="44" spans="1:1" x14ac:dyDescent="0.25">
      <c r="A44" s="40" t="s">
        <v>365</v>
      </c>
    </row>
    <row r="45" spans="1:1" x14ac:dyDescent="0.25">
      <c r="A45" s="369" t="s">
        <v>328</v>
      </c>
    </row>
    <row r="46" spans="1:1" x14ac:dyDescent="0.25">
      <c r="A46" s="370" t="s">
        <v>366</v>
      </c>
    </row>
    <row r="47" spans="1:1" x14ac:dyDescent="0.25">
      <c r="A47" s="40" t="s">
        <v>367</v>
      </c>
    </row>
    <row r="48" spans="1:1" ht="30" customHeight="1" x14ac:dyDescent="0.25">
      <c r="A48" s="40" t="s">
        <v>332</v>
      </c>
    </row>
    <row r="49" spans="1:1" x14ac:dyDescent="0.25">
      <c r="A49" s="40" t="s">
        <v>329</v>
      </c>
    </row>
    <row r="50" spans="1:1" x14ac:dyDescent="0.25">
      <c r="A50" s="40" t="s">
        <v>330</v>
      </c>
    </row>
    <row r="51" spans="1:1" x14ac:dyDescent="0.25">
      <c r="A51" s="40" t="s">
        <v>331</v>
      </c>
    </row>
    <row r="52" spans="1:1" ht="30" x14ac:dyDescent="0.25">
      <c r="A52" s="40" t="s">
        <v>380</v>
      </c>
    </row>
    <row r="53" spans="1:1" ht="30" x14ac:dyDescent="0.25">
      <c r="A53" s="368" t="s">
        <v>381</v>
      </c>
    </row>
    <row r="54" spans="1:1" ht="15.75" thickBot="1" x14ac:dyDescent="0.3">
      <c r="A54" s="186"/>
    </row>
    <row r="56" spans="1:1" ht="21" x14ac:dyDescent="0.35">
      <c r="A56" s="209" t="s">
        <v>343</v>
      </c>
    </row>
    <row r="58" spans="1:1" s="17" customFormat="1" x14ac:dyDescent="0.25">
      <c r="A58" s="40" t="s">
        <v>344</v>
      </c>
    </row>
    <row r="59" spans="1:1" s="17" customFormat="1" x14ac:dyDescent="0.25">
      <c r="A59" s="40"/>
    </row>
    <row r="60" spans="1:1" s="17" customFormat="1" x14ac:dyDescent="0.25">
      <c r="A60" s="40" t="s">
        <v>368</v>
      </c>
    </row>
    <row r="61" spans="1:1" s="17" customFormat="1" x14ac:dyDescent="0.25">
      <c r="A61" s="40" t="s">
        <v>345</v>
      </c>
    </row>
    <row r="62" spans="1:1" s="17" customFormat="1" x14ac:dyDescent="0.25">
      <c r="A62" s="40"/>
    </row>
    <row r="63" spans="1:1" s="17" customFormat="1" x14ac:dyDescent="0.25">
      <c r="A63" s="40"/>
    </row>
    <row r="64" spans="1:1" s="17" customFormat="1" x14ac:dyDescent="0.25">
      <c r="A64" s="40"/>
    </row>
    <row r="65" spans="1:1" s="17" customFormat="1" x14ac:dyDescent="0.25">
      <c r="A65" s="40"/>
    </row>
    <row r="66" spans="1:1" s="17" customFormat="1" x14ac:dyDescent="0.25">
      <c r="A66" s="40"/>
    </row>
    <row r="67" spans="1:1" s="17" customFormat="1" x14ac:dyDescent="0.25">
      <c r="A67" s="40"/>
    </row>
    <row r="68" spans="1:1" s="17" customFormat="1" x14ac:dyDescent="0.25">
      <c r="A68" s="40"/>
    </row>
    <row r="69" spans="1:1" s="17" customFormat="1" ht="15.75" thickBot="1" x14ac:dyDescent="0.3">
      <c r="A69" s="186" t="s">
        <v>112</v>
      </c>
    </row>
    <row r="70" spans="1:1" s="17" customFormat="1" x14ac:dyDescent="0.25">
      <c r="A70" s="40"/>
    </row>
    <row r="71" spans="1:1" ht="21" x14ac:dyDescent="0.35">
      <c r="A71" s="209" t="s">
        <v>123</v>
      </c>
    </row>
    <row r="72" spans="1:1" ht="15.75" x14ac:dyDescent="0.25">
      <c r="A72" s="188"/>
    </row>
    <row r="73" spans="1:1" x14ac:dyDescent="0.25">
      <c r="A73" s="40" t="s">
        <v>342</v>
      </c>
    </row>
    <row r="74" spans="1:1" x14ac:dyDescent="0.25">
      <c r="A74" s="16" t="s">
        <v>369</v>
      </c>
    </row>
    <row r="75" spans="1:1" x14ac:dyDescent="0.25">
      <c r="A75" s="40" t="s">
        <v>370</v>
      </c>
    </row>
    <row r="76" spans="1:1" x14ac:dyDescent="0.25">
      <c r="A76" s="203" t="s">
        <v>337</v>
      </c>
    </row>
    <row r="78" spans="1:1" x14ac:dyDescent="0.25">
      <c r="A78" s="40" t="s">
        <v>305</v>
      </c>
    </row>
    <row r="80" spans="1:1" s="205" customFormat="1" x14ac:dyDescent="0.25">
      <c r="A80" s="204" t="s">
        <v>334</v>
      </c>
    </row>
    <row r="81" spans="1:1" x14ac:dyDescent="0.25">
      <c r="A81" s="105" t="s">
        <v>306</v>
      </c>
    </row>
    <row r="82" spans="1:1" ht="14.25" customHeight="1" x14ac:dyDescent="0.25">
      <c r="A82" s="202" t="s">
        <v>333</v>
      </c>
    </row>
    <row r="83" spans="1:1" x14ac:dyDescent="0.25">
      <c r="A83" s="203" t="s">
        <v>338</v>
      </c>
    </row>
    <row r="84" spans="1:1" x14ac:dyDescent="0.25">
      <c r="A84" s="16"/>
    </row>
    <row r="85" spans="1:1" ht="15.75" thickBot="1" x14ac:dyDescent="0.3">
      <c r="A85" s="186"/>
    </row>
    <row r="87" spans="1:1" ht="21" x14ac:dyDescent="0.35">
      <c r="A87" s="209" t="s">
        <v>307</v>
      </c>
    </row>
    <row r="88" spans="1:1" ht="15.75" x14ac:dyDescent="0.25">
      <c r="A88" s="189"/>
    </row>
    <row r="89" spans="1:1" x14ac:dyDescent="0.25">
      <c r="A89" s="40" t="s">
        <v>113</v>
      </c>
    </row>
    <row r="90" spans="1:1" x14ac:dyDescent="0.25">
      <c r="A90" s="40" t="s">
        <v>112</v>
      </c>
    </row>
    <row r="91" spans="1:1" x14ac:dyDescent="0.25">
      <c r="A91" s="40" t="s">
        <v>349</v>
      </c>
    </row>
    <row r="92" spans="1:1" x14ac:dyDescent="0.25">
      <c r="A92" s="16" t="s">
        <v>327</v>
      </c>
    </row>
    <row r="93" spans="1:1" x14ac:dyDescent="0.25">
      <c r="A93" s="40" t="s">
        <v>336</v>
      </c>
    </row>
    <row r="94" spans="1:1" x14ac:dyDescent="0.25">
      <c r="A94" s="40" t="s">
        <v>351</v>
      </c>
    </row>
    <row r="95" spans="1:1" x14ac:dyDescent="0.25">
      <c r="A95" s="40" t="s">
        <v>350</v>
      </c>
    </row>
    <row r="96" spans="1:1" x14ac:dyDescent="0.25">
      <c r="A96" s="40" t="s">
        <v>352</v>
      </c>
    </row>
    <row r="97" spans="1:1" x14ac:dyDescent="0.25">
      <c r="A97" s="201" t="s">
        <v>353</v>
      </c>
    </row>
    <row r="98" spans="1:1" x14ac:dyDescent="0.25">
      <c r="A98" s="210" t="s">
        <v>348</v>
      </c>
    </row>
    <row r="99" spans="1:1" x14ac:dyDescent="0.25">
      <c r="A99" s="200" t="s">
        <v>308</v>
      </c>
    </row>
    <row r="100" spans="1:1" x14ac:dyDescent="0.25">
      <c r="A100" s="200" t="s">
        <v>309</v>
      </c>
    </row>
    <row r="101" spans="1:1" x14ac:dyDescent="0.25">
      <c r="A101" s="200" t="s">
        <v>310</v>
      </c>
    </row>
    <row r="102" spans="1:1" ht="30" x14ac:dyDescent="0.25">
      <c r="A102" s="200" t="s">
        <v>356</v>
      </c>
    </row>
    <row r="103" spans="1:1" x14ac:dyDescent="0.25">
      <c r="A103" s="210"/>
    </row>
    <row r="104" spans="1:1" x14ac:dyDescent="0.25">
      <c r="A104" s="190" t="s">
        <v>153</v>
      </c>
    </row>
    <row r="106" spans="1:1" x14ac:dyDescent="0.25">
      <c r="A106" s="8" t="s">
        <v>154</v>
      </c>
    </row>
    <row r="107" spans="1:1" ht="15.75" thickBot="1" x14ac:dyDescent="0.3">
      <c r="A107" s="186"/>
    </row>
    <row r="109" spans="1:1" ht="21" x14ac:dyDescent="0.35">
      <c r="A109" s="209" t="s">
        <v>355</v>
      </c>
    </row>
    <row r="110" spans="1:1" ht="15.75" x14ac:dyDescent="0.25">
      <c r="A110" s="187"/>
    </row>
    <row r="111" spans="1:1" x14ac:dyDescent="0.25">
      <c r="A111" s="40" t="s">
        <v>114</v>
      </c>
    </row>
    <row r="112" spans="1:1" x14ac:dyDescent="0.25">
      <c r="A112" s="40" t="s">
        <v>311</v>
      </c>
    </row>
    <row r="114" spans="1:1" ht="30" x14ac:dyDescent="0.25">
      <c r="A114" s="40" t="s">
        <v>354</v>
      </c>
    </row>
    <row r="118" spans="1:1" ht="15.75" thickBot="1" x14ac:dyDescent="0.3">
      <c r="A118" s="186"/>
    </row>
    <row r="120" spans="1:1" ht="21" x14ac:dyDescent="0.35">
      <c r="A120" s="209" t="s">
        <v>346</v>
      </c>
    </row>
    <row r="121" spans="1:1" ht="30" x14ac:dyDescent="0.25">
      <c r="A121" s="40" t="s">
        <v>151</v>
      </c>
    </row>
    <row r="122" spans="1:1" x14ac:dyDescent="0.25">
      <c r="A122" s="40" t="s">
        <v>112</v>
      </c>
    </row>
    <row r="123" spans="1:1" ht="30" x14ac:dyDescent="0.25">
      <c r="A123" s="40" t="s">
        <v>312</v>
      </c>
    </row>
    <row r="124" spans="1:1" x14ac:dyDescent="0.25">
      <c r="A124" s="40" t="s">
        <v>112</v>
      </c>
    </row>
    <row r="125" spans="1:1" ht="30" x14ac:dyDescent="0.25">
      <c r="A125" s="40" t="s">
        <v>347</v>
      </c>
    </row>
    <row r="127" spans="1:1" x14ac:dyDescent="0.25">
      <c r="A127" s="40" t="s">
        <v>116</v>
      </c>
    </row>
    <row r="128" spans="1:1" x14ac:dyDescent="0.25">
      <c r="A128" s="40" t="s">
        <v>150</v>
      </c>
    </row>
    <row r="129" spans="1:1" x14ac:dyDescent="0.25">
      <c r="A129" s="40" t="s">
        <v>117</v>
      </c>
    </row>
    <row r="131" spans="1:1" x14ac:dyDescent="0.25">
      <c r="A131" s="40" t="s">
        <v>118</v>
      </c>
    </row>
    <row r="133" spans="1:1" x14ac:dyDescent="0.25">
      <c r="A133" s="40" t="s">
        <v>152</v>
      </c>
    </row>
    <row r="134" spans="1:1" ht="15.75" thickBot="1" x14ac:dyDescent="0.3">
      <c r="A134" s="186"/>
    </row>
  </sheetData>
  <pageMargins left="0.7" right="0.7" top="0.75" bottom="0.75" header="0.3" footer="0.3"/>
  <pageSetup paperSize="9" scale="93" orientation="portrait" r:id="rId1"/>
  <headerFooter>
    <oddFooter>&amp;L&amp;1#&amp;"Calibri"&amp;10&amp;K000000Private: Information that contains a small amount of sensitive data which is essential to communicate with an individual but doesn’t require to be sent via secure methods.</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1D024-83A5-4DD5-9254-11424CB749AF}">
  <sheetPr codeName="Sheet10">
    <tabColor rgb="FF00B0F0"/>
  </sheetPr>
  <dimension ref="A1:F12"/>
  <sheetViews>
    <sheetView workbookViewId="0">
      <selection activeCell="A6" sqref="A6"/>
    </sheetView>
  </sheetViews>
  <sheetFormatPr defaultRowHeight="15" x14ac:dyDescent="0.25"/>
  <cols>
    <col min="1" max="1" width="43.85546875" customWidth="1"/>
    <col min="2" max="2" width="15.42578125" bestFit="1" customWidth="1"/>
    <col min="3" max="3" width="14.140625" bestFit="1" customWidth="1"/>
    <col min="4" max="5" width="14.140625" customWidth="1"/>
    <col min="6" max="6" width="31.42578125" bestFit="1" customWidth="1"/>
  </cols>
  <sheetData>
    <row r="1" spans="1:6" ht="30.75" customHeight="1" x14ac:dyDescent="0.25">
      <c r="A1" t="s">
        <v>284</v>
      </c>
      <c r="B1" t="s">
        <v>285</v>
      </c>
      <c r="C1" t="s">
        <v>286</v>
      </c>
      <c r="D1" t="s">
        <v>92</v>
      </c>
      <c r="E1" t="s">
        <v>287</v>
      </c>
      <c r="F1" t="s">
        <v>373</v>
      </c>
    </row>
    <row r="2" spans="1:6" x14ac:dyDescent="0.25">
      <c r="A2" t="s">
        <v>288</v>
      </c>
      <c r="B2" s="154">
        <v>3500</v>
      </c>
      <c r="C2">
        <v>203061</v>
      </c>
      <c r="D2" t="s">
        <v>289</v>
      </c>
      <c r="E2" s="95">
        <v>45448108</v>
      </c>
      <c r="F2" s="95" t="s">
        <v>378</v>
      </c>
    </row>
    <row r="3" spans="1:6" x14ac:dyDescent="0.25">
      <c r="A3" t="s">
        <v>290</v>
      </c>
      <c r="B3" s="154">
        <v>2500</v>
      </c>
      <c r="C3">
        <v>200248</v>
      </c>
      <c r="D3" t="s">
        <v>291</v>
      </c>
      <c r="E3" s="95">
        <v>90093305</v>
      </c>
      <c r="F3" s="95" t="s">
        <v>378</v>
      </c>
    </row>
    <row r="4" spans="1:6" x14ac:dyDescent="0.25">
      <c r="A4" t="s">
        <v>371</v>
      </c>
      <c r="B4" s="154">
        <v>3000</v>
      </c>
      <c r="C4">
        <v>200896</v>
      </c>
      <c r="D4" t="s">
        <v>372</v>
      </c>
      <c r="E4" s="95">
        <v>45448000</v>
      </c>
      <c r="F4" s="95" t="s">
        <v>374</v>
      </c>
    </row>
    <row r="5" spans="1:6" x14ac:dyDescent="0.25">
      <c r="A5" t="s">
        <v>292</v>
      </c>
      <c r="B5" s="154">
        <v>400</v>
      </c>
      <c r="C5">
        <v>200263</v>
      </c>
      <c r="D5" t="s">
        <v>293</v>
      </c>
      <c r="E5" s="95">
        <v>45446415</v>
      </c>
      <c r="F5" s="95" t="s">
        <v>376</v>
      </c>
    </row>
    <row r="6" spans="1:6" x14ac:dyDescent="0.25">
      <c r="A6" t="s">
        <v>294</v>
      </c>
      <c r="B6" s="154">
        <v>1500</v>
      </c>
      <c r="C6">
        <v>208381</v>
      </c>
      <c r="D6" t="s">
        <v>295</v>
      </c>
      <c r="E6" s="95">
        <v>10093001</v>
      </c>
      <c r="F6" s="95" t="s">
        <v>377</v>
      </c>
    </row>
    <row r="7" spans="1:6" x14ac:dyDescent="0.25">
      <c r="A7" t="s">
        <v>161</v>
      </c>
      <c r="B7" s="154">
        <v>4000</v>
      </c>
      <c r="C7">
        <v>202680</v>
      </c>
      <c r="D7" t="s">
        <v>96</v>
      </c>
      <c r="E7" s="95">
        <v>45447616</v>
      </c>
      <c r="F7" s="95" t="s">
        <v>375</v>
      </c>
    </row>
    <row r="8" spans="1:6" x14ac:dyDescent="0.25">
      <c r="B8" s="154"/>
    </row>
    <row r="9" spans="1:6" x14ac:dyDescent="0.25">
      <c r="A9" s="155" t="s">
        <v>296</v>
      </c>
      <c r="B9" s="155"/>
      <c r="C9" s="155"/>
      <c r="D9" s="155"/>
      <c r="E9" s="155"/>
      <c r="F9" s="155"/>
    </row>
    <row r="11" spans="1:6" x14ac:dyDescent="0.25">
      <c r="A11" t="s">
        <v>297</v>
      </c>
    </row>
    <row r="12" spans="1:6" x14ac:dyDescent="0.25">
      <c r="A12" t="s">
        <v>298</v>
      </c>
    </row>
  </sheetData>
  <phoneticPr fontId="17" type="noConversion"/>
  <pageMargins left="0.7" right="0.7" top="0.75" bottom="0.75" header="0.3" footer="0.3"/>
  <pageSetup paperSize="9" orientation="portrait" r:id="rId1"/>
  <headerFooter>
    <oddFooter>&amp;L&amp;1#&amp;"Calibri"&amp;10&amp;K000000Private: Information that contains a small amount of sensitive data which is essential to communicate with an individual but doesn’t require to be sent via secure methods.</oddFooter>
  </headerFooter>
  <tableParts count="1">
    <tablePart r:id="rId2"/>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CC462-70E1-40FC-A039-A080EAFF5B58}">
  <sheetPr codeName="Sheet13"/>
  <dimension ref="A1:O287"/>
  <sheetViews>
    <sheetView topLeftCell="F1" workbookViewId="0">
      <pane ySplit="7" topLeftCell="A92" activePane="bottomLeft" state="frozen"/>
      <selection sqref="A1:XFD1048576"/>
      <selection pane="bottomLeft" activeCell="I11" sqref="I11"/>
    </sheetView>
  </sheetViews>
  <sheetFormatPr defaultColWidth="9.140625" defaultRowHeight="15" x14ac:dyDescent="0.25"/>
  <cols>
    <col min="1" max="1" width="15.28515625" style="16" customWidth="1"/>
    <col min="2" max="2" width="13.42578125" style="16" customWidth="1"/>
    <col min="3" max="3" width="14.85546875" style="16" bestFit="1" customWidth="1"/>
    <col min="4" max="4" width="10.42578125" style="16" customWidth="1"/>
    <col min="5" max="5" width="14.5703125" style="16" customWidth="1"/>
    <col min="6" max="6" width="11.140625" style="16" customWidth="1"/>
    <col min="7" max="7" width="12.5703125" style="16" customWidth="1"/>
    <col min="8" max="8" width="15.140625" style="20" customWidth="1"/>
    <col min="9" max="9" width="14.28515625" style="20" customWidth="1"/>
    <col min="10" max="10" width="14" style="20" customWidth="1"/>
    <col min="11" max="11" width="109.28515625" style="35" customWidth="1"/>
    <col min="12" max="12" width="9.140625" style="428"/>
    <col min="13" max="16384" width="9.140625" style="16"/>
  </cols>
  <sheetData>
    <row r="1" spans="1:15" ht="19.5" customHeight="1" thickBot="1" x14ac:dyDescent="0.35">
      <c r="A1" s="21" t="s">
        <v>87</v>
      </c>
      <c r="B1" s="38"/>
      <c r="H1" s="35"/>
      <c r="I1" s="35"/>
      <c r="J1" s="35"/>
    </row>
    <row r="2" spans="1:15" ht="16.5" thickBot="1" x14ac:dyDescent="0.3">
      <c r="A2" s="23" t="s">
        <v>12</v>
      </c>
      <c r="B2" s="38"/>
      <c r="C2" s="469" t="str">
        <f>IF(Cash!$C$2="","",Cash!$C$2)</f>
        <v/>
      </c>
      <c r="D2" s="470"/>
      <c r="E2" s="471"/>
    </row>
    <row r="3" spans="1:15" ht="16.5" thickBot="1" x14ac:dyDescent="0.3">
      <c r="A3" s="23" t="s">
        <v>13</v>
      </c>
      <c r="B3" s="38"/>
      <c r="C3" s="243" t="str">
        <f>IF(Cash!START="","",Cash!START)</f>
        <v/>
      </c>
      <c r="D3" s="244" t="s">
        <v>247</v>
      </c>
      <c r="E3" s="245" t="str">
        <f>IF(Cash!END="","",Cash!END)</f>
        <v/>
      </c>
    </row>
    <row r="4" spans="1:15" ht="16.5" thickBot="1" x14ac:dyDescent="0.3">
      <c r="A4" s="23"/>
      <c r="B4" s="38"/>
      <c r="C4" s="246"/>
    </row>
    <row r="5" spans="1:15" ht="16.5" thickBot="1" x14ac:dyDescent="0.3">
      <c r="A5" s="23"/>
      <c r="B5" s="38"/>
      <c r="C5" s="467" t="s">
        <v>179</v>
      </c>
      <c r="D5" s="468"/>
      <c r="E5" s="247" t="s">
        <v>106</v>
      </c>
    </row>
    <row r="7" spans="1:15" ht="45" customHeight="1" thickBot="1" x14ac:dyDescent="0.3">
      <c r="A7" s="238" t="s">
        <v>9</v>
      </c>
      <c r="B7" s="239" t="s">
        <v>8</v>
      </c>
      <c r="C7" s="240" t="s">
        <v>81</v>
      </c>
      <c r="D7" s="240" t="s">
        <v>10</v>
      </c>
      <c r="E7" s="240" t="s">
        <v>4</v>
      </c>
      <c r="F7" s="240" t="s">
        <v>84</v>
      </c>
      <c r="G7" s="240" t="s">
        <v>85</v>
      </c>
      <c r="H7" s="241" t="s">
        <v>89</v>
      </c>
      <c r="I7" s="241" t="s">
        <v>88</v>
      </c>
      <c r="J7" s="241" t="s">
        <v>90</v>
      </c>
      <c r="K7" s="242" t="s">
        <v>86</v>
      </c>
      <c r="L7" s="429" t="s">
        <v>398</v>
      </c>
    </row>
    <row r="8" spans="1:15" x14ac:dyDescent="0.25">
      <c r="A8" s="1" t="str">
        <f>IF(OR(ISBLANK(Cash!I6))," ",Cash!I6)</f>
        <v xml:space="preserve"> </v>
      </c>
      <c r="B8" s="1" t="str">
        <f>IF(OR(ISBLANK(Cash!H6))," ",Cash!H6)</f>
        <v xml:space="preserve"> </v>
      </c>
      <c r="C8" s="1" t="str">
        <f>IF(TRIM(Cash!J6) = "",$E$5,Cash!J6)</f>
        <v>99999-999</v>
      </c>
      <c r="D8" s="1" t="str">
        <f>IF(OR(ISBLANK(Cash!K6))," ",Cash!K6)</f>
        <v xml:space="preserve"> </v>
      </c>
      <c r="E8" s="1" t="str">
        <f>IF(OR(ISBLANK(Cash!L6))," ",Cash!L6)</f>
        <v xml:space="preserve"> </v>
      </c>
      <c r="F8" t="str">
        <f>IF(I8=0," ",IF(I8=ROUND(H8/6,2),"P1",IF(I8=ROUND(H8/21,2),"P4"," ")))</f>
        <v xml:space="preserve"> </v>
      </c>
      <c r="G8" t="str">
        <f t="shared" ref="G8" si="0">IF(F8="P1","TX",IF(F8="P4","TX"," "))</f>
        <v xml:space="preserve"> </v>
      </c>
      <c r="H8" s="248">
        <f>Cash!G6</f>
        <v>0</v>
      </c>
      <c r="I8" s="248">
        <f>IF(Cash!F6=0,0,Cash!F6)</f>
        <v>0</v>
      </c>
      <c r="J8" s="248">
        <f>ROUND(H8-I8,2)</f>
        <v>0</v>
      </c>
      <c r="K8" s="249" t="str">
        <f>CONCATENATE("IMPREST: Cash Spent by ",$C$2," ",TEXT(Cash!START,"dd-mmm-yy")," to ",TEXT(Cash!END,"dd-mmm-yy")," ", Cash!D6)</f>
        <v xml:space="preserve">IMPREST: Cash Spent by  00-Jan-00 to 00-Jan-00 </v>
      </c>
      <c r="L8" s="135" t="str">
        <f t="shared" ref="L8:L39" si="1">IF(I8&gt;"0.00","",IF(F8="P1","0",IF(F8="P4","0",IF(I8=0,"","1"))))</f>
        <v/>
      </c>
      <c r="N8" s="16" t="str">
        <f>Table1[[#This Row],[Tax Code Check]]</f>
        <v/>
      </c>
      <c r="O8" s="16">
        <v>0</v>
      </c>
    </row>
    <row r="9" spans="1:15" x14ac:dyDescent="0.25">
      <c r="A9" s="1" t="str">
        <f>IF(OR(ISBLANK(Cash!I7))," ",Cash!I7)</f>
        <v xml:space="preserve"> </v>
      </c>
      <c r="B9" s="1" t="str">
        <f>IF(OR(ISBLANK(Cash!H7))," ",Cash!H7)</f>
        <v xml:space="preserve"> </v>
      </c>
      <c r="C9" s="1" t="str">
        <f>IF(TRIM(Cash!J7) = "",$E$5,Cash!J7)</f>
        <v>99999-999</v>
      </c>
      <c r="D9" s="1" t="str">
        <f>IF(OR(ISBLANK(Cash!K7))," ",Cash!K7)</f>
        <v xml:space="preserve"> </v>
      </c>
      <c r="E9" s="1" t="str">
        <f>IF(OR(ISBLANK(Cash!L7))," ",Cash!L7)</f>
        <v xml:space="preserve"> </v>
      </c>
      <c r="F9" t="str">
        <f t="shared" ref="F9:F72" si="2">IF(I9=0," ",IF(I9=ROUND(H9/6,2),"P1",IF(I9=ROUND(H9/21,2),"P4"," ")))</f>
        <v xml:space="preserve"> </v>
      </c>
      <c r="G9" t="str">
        <f t="shared" ref="G9:G72" si="3">IF(F9="P1","TX",IF(F9="P4","TX"," "))</f>
        <v xml:space="preserve"> </v>
      </c>
      <c r="H9" s="248">
        <f>Cash!G7</f>
        <v>0</v>
      </c>
      <c r="I9" s="248">
        <f>IF(Cash!F7=0,0,Cash!F7)</f>
        <v>0</v>
      </c>
      <c r="J9" s="248">
        <f t="shared" ref="J9:J72" si="4">ROUND(H9-I9,2)</f>
        <v>0</v>
      </c>
      <c r="K9" s="249" t="str">
        <f>CONCATENATE("IMPREST: Cash Spent by ",$M$36," ",TEXT(Cash!START,"dd-mmm-yy")," to ",TEXT(Cash!END,"dd-mmm-yy")," ", Cash!D7)</f>
        <v xml:space="preserve">IMPREST: Cash Spent by  00-Jan-00 to 00-Jan-00 </v>
      </c>
      <c r="L9" s="135" t="str">
        <f t="shared" si="1"/>
        <v/>
      </c>
      <c r="N9" s="16" t="str">
        <f>Table1[[#This Row],[Tax Code Check]]</f>
        <v/>
      </c>
      <c r="O9" s="16">
        <v>1</v>
      </c>
    </row>
    <row r="10" spans="1:15" x14ac:dyDescent="0.25">
      <c r="A10" s="1" t="str">
        <f>IF(OR(ISBLANK(Cash!I8))," ",Cash!I8)</f>
        <v xml:space="preserve"> </v>
      </c>
      <c r="B10" s="1" t="str">
        <f>IF(OR(ISBLANK(Cash!H8))," ",Cash!H8)</f>
        <v xml:space="preserve"> </v>
      </c>
      <c r="C10" s="1" t="str">
        <f>IF(TRIM(Cash!J8) = "",$E$5,Cash!J8)</f>
        <v>99999-999</v>
      </c>
      <c r="D10" s="1" t="str">
        <f>IF(OR(ISBLANK(Cash!K8))," ",Cash!K8)</f>
        <v xml:space="preserve"> </v>
      </c>
      <c r="E10" s="1" t="str">
        <f>IF(OR(ISBLANK(Cash!L8))," ",Cash!L8)</f>
        <v xml:space="preserve"> </v>
      </c>
      <c r="F10" t="str">
        <f t="shared" si="2"/>
        <v xml:space="preserve"> </v>
      </c>
      <c r="G10" t="str">
        <f t="shared" si="3"/>
        <v xml:space="preserve"> </v>
      </c>
      <c r="H10" s="248">
        <f>Cash!G8</f>
        <v>0</v>
      </c>
      <c r="I10" s="248">
        <f>IF(Cash!F8=0,0,Cash!F8)</f>
        <v>0</v>
      </c>
      <c r="J10" s="248">
        <f t="shared" si="4"/>
        <v>0</v>
      </c>
      <c r="K10" s="249" t="str">
        <f>CONCATENATE("IMPREST: Cash Spent by ",$M$36," ",TEXT(Cash!START,"dd-mmm-yy")," to ",TEXT(Cash!END,"dd-mmm-yy")," ", Cash!D8)</f>
        <v xml:space="preserve">IMPREST: Cash Spent by  00-Jan-00 to 00-Jan-00 </v>
      </c>
      <c r="L10" s="135" t="str">
        <f t="shared" si="1"/>
        <v/>
      </c>
      <c r="N10" s="16" t="str">
        <f>Table1[[#This Row],[Tax Code Check]]</f>
        <v/>
      </c>
      <c r="O10" s="16">
        <v>0</v>
      </c>
    </row>
    <row r="11" spans="1:15" x14ac:dyDescent="0.25">
      <c r="A11" s="1" t="str">
        <f>IF(OR(ISBLANK(Cash!I9))," ",Cash!I9)</f>
        <v xml:space="preserve"> </v>
      </c>
      <c r="B11" s="1" t="str">
        <f>IF(OR(ISBLANK(Cash!H9))," ",Cash!H9)</f>
        <v xml:space="preserve"> </v>
      </c>
      <c r="C11" s="1" t="str">
        <f>IF(TRIM(Cash!J9) = "",$E$5,Cash!J9)</f>
        <v>99999-999</v>
      </c>
      <c r="D11" s="1" t="str">
        <f>IF(OR(ISBLANK(Cash!K9))," ",Cash!K9)</f>
        <v xml:space="preserve"> </v>
      </c>
      <c r="E11" s="1" t="str">
        <f>IF(OR(ISBLANK(Cash!L9))," ",Cash!L9)</f>
        <v xml:space="preserve"> </v>
      </c>
      <c r="F11" t="str">
        <f t="shared" si="2"/>
        <v xml:space="preserve"> </v>
      </c>
      <c r="G11" t="str">
        <f t="shared" si="3"/>
        <v xml:space="preserve"> </v>
      </c>
      <c r="H11" s="248">
        <f>Cash!G9</f>
        <v>0</v>
      </c>
      <c r="I11" s="248">
        <f>IF(Cash!F9=0,0,Cash!F9)</f>
        <v>0</v>
      </c>
      <c r="J11" s="248">
        <f>ROUND(H11-I11,2)</f>
        <v>0</v>
      </c>
      <c r="K11" s="249" t="str">
        <f>CONCATENATE("IMPREST: Cash Spent by ",$M$36," ",TEXT(Cash!START,"dd-mmm-yy")," to ",TEXT(Cash!END,"dd-mmm-yy")," ", Cash!D9)</f>
        <v xml:space="preserve">IMPREST: Cash Spent by  00-Jan-00 to 00-Jan-00 </v>
      </c>
      <c r="L11" s="135" t="str">
        <f t="shared" si="1"/>
        <v/>
      </c>
      <c r="N11" s="16" t="str">
        <f>Table1[[#This Row],[Tax Code Check]]</f>
        <v/>
      </c>
    </row>
    <row r="12" spans="1:15" x14ac:dyDescent="0.25">
      <c r="A12" s="1" t="str">
        <f>IF(OR(ISBLANK(Cash!I10))," ",Cash!I10)</f>
        <v xml:space="preserve"> </v>
      </c>
      <c r="B12" s="1" t="str">
        <f>IF(OR(ISBLANK(Cash!H10))," ",Cash!H10)</f>
        <v xml:space="preserve"> </v>
      </c>
      <c r="C12" s="1" t="str">
        <f>IF(TRIM(Cash!J10) = "",$E$5,Cash!J10)</f>
        <v>99999-999</v>
      </c>
      <c r="D12" s="1" t="str">
        <f>IF(OR(ISBLANK(Cash!K10))," ",Cash!K10)</f>
        <v xml:space="preserve"> </v>
      </c>
      <c r="E12" s="1" t="str">
        <f>IF(OR(ISBLANK(Cash!L10))," ",Cash!L10)</f>
        <v xml:space="preserve"> </v>
      </c>
      <c r="F12" t="str">
        <f t="shared" si="2"/>
        <v xml:space="preserve"> </v>
      </c>
      <c r="G12" t="str">
        <f t="shared" si="3"/>
        <v xml:space="preserve"> </v>
      </c>
      <c r="H12" s="248">
        <f>Cash!G10</f>
        <v>0</v>
      </c>
      <c r="I12" s="248">
        <f>IF(Cash!F10=0,0,Cash!F10)</f>
        <v>0</v>
      </c>
      <c r="J12" s="248">
        <f t="shared" si="4"/>
        <v>0</v>
      </c>
      <c r="K12" s="249" t="str">
        <f>CONCATENATE("IMPREST: Cash Spent by ",$M$36," ",TEXT(Cash!START,"dd-mmm-yy")," to ",TEXT(Cash!END,"dd-mmm-yy")," ", Cash!D10)</f>
        <v xml:space="preserve">IMPREST: Cash Spent by  00-Jan-00 to 00-Jan-00 </v>
      </c>
      <c r="L12" s="135" t="str">
        <f t="shared" si="1"/>
        <v/>
      </c>
      <c r="N12" s="16" t="str">
        <f>Table1[[#This Row],[Tax Code Check]]</f>
        <v/>
      </c>
    </row>
    <row r="13" spans="1:15" x14ac:dyDescent="0.25">
      <c r="A13" s="1" t="str">
        <f>IF(OR(ISBLANK(Cash!I11))," ",Cash!I11)</f>
        <v xml:space="preserve"> </v>
      </c>
      <c r="B13" s="1" t="str">
        <f>IF(OR(ISBLANK(Cash!H11))," ",Cash!H11)</f>
        <v xml:space="preserve"> </v>
      </c>
      <c r="C13" s="1" t="str">
        <f>IF(TRIM(Cash!J11) = "",$E$5,Cash!J11)</f>
        <v>99999-999</v>
      </c>
      <c r="D13" s="1" t="str">
        <f>IF(OR(ISBLANK(Cash!K11))," ",Cash!K11)</f>
        <v xml:space="preserve"> </v>
      </c>
      <c r="E13" s="1" t="str">
        <f>IF(OR(ISBLANK(Cash!L11))," ",Cash!L11)</f>
        <v xml:space="preserve"> </v>
      </c>
      <c r="F13" t="str">
        <f t="shared" si="2"/>
        <v xml:space="preserve"> </v>
      </c>
      <c r="G13" t="str">
        <f t="shared" si="3"/>
        <v xml:space="preserve"> </v>
      </c>
      <c r="H13" s="248">
        <f>Cash!G11</f>
        <v>0</v>
      </c>
      <c r="I13" s="248">
        <f>IF(Cash!F11=0,0,Cash!F11)</f>
        <v>0</v>
      </c>
      <c r="J13" s="248">
        <f t="shared" si="4"/>
        <v>0</v>
      </c>
      <c r="K13" s="249" t="str">
        <f>CONCATENATE("IMPREST: Cash Spent by ",$M$36," ",TEXT(Cash!START,"dd-mmm-yy")," to ",TEXT(Cash!END,"dd-mmm-yy")," ", Cash!D11)</f>
        <v xml:space="preserve">IMPREST: Cash Spent by  00-Jan-00 to 00-Jan-00 </v>
      </c>
      <c r="L13" s="135" t="str">
        <f t="shared" si="1"/>
        <v/>
      </c>
      <c r="N13" s="16" t="str">
        <f>Table1[[#This Row],[Tax Code Check]]</f>
        <v/>
      </c>
    </row>
    <row r="14" spans="1:15" x14ac:dyDescent="0.25">
      <c r="A14" s="1" t="str">
        <f>IF(OR(ISBLANK(Cash!I12))," ",Cash!I12)</f>
        <v xml:space="preserve"> </v>
      </c>
      <c r="B14" s="1" t="str">
        <f>IF(OR(ISBLANK(Cash!H12))," ",Cash!H12)</f>
        <v xml:space="preserve"> </v>
      </c>
      <c r="C14" s="1" t="str">
        <f>IF(TRIM(Cash!J12) = "",$E$5,Cash!J12)</f>
        <v>99999-999</v>
      </c>
      <c r="D14" s="1" t="str">
        <f>IF(OR(ISBLANK(Cash!K12))," ",Cash!K12)</f>
        <v xml:space="preserve"> </v>
      </c>
      <c r="E14" s="1" t="str">
        <f>IF(OR(ISBLANK(Cash!L12))," ",Cash!L12)</f>
        <v xml:space="preserve"> </v>
      </c>
      <c r="F14" t="str">
        <f t="shared" si="2"/>
        <v xml:space="preserve"> </v>
      </c>
      <c r="G14" t="str">
        <f t="shared" si="3"/>
        <v xml:space="preserve"> </v>
      </c>
      <c r="H14" s="248">
        <f>Cash!G12</f>
        <v>0</v>
      </c>
      <c r="I14" s="248">
        <f>IF(Cash!F12=0,0,Cash!F12)</f>
        <v>0</v>
      </c>
      <c r="J14" s="248">
        <f t="shared" si="4"/>
        <v>0</v>
      </c>
      <c r="K14" s="249" t="str">
        <f>CONCATENATE("IMPREST: Cash Spent by ",$M$36," ",TEXT(Cash!START,"dd-mmm-yy")," to ",TEXT(Cash!END,"dd-mmm-yy")," ", Cash!D12)</f>
        <v xml:space="preserve">IMPREST: Cash Spent by  00-Jan-00 to 00-Jan-00 </v>
      </c>
      <c r="L14" s="135" t="str">
        <f t="shared" si="1"/>
        <v/>
      </c>
      <c r="N14" s="16" t="str">
        <f>Table1[[#This Row],[Tax Code Check]]</f>
        <v/>
      </c>
    </row>
    <row r="15" spans="1:15" x14ac:dyDescent="0.25">
      <c r="A15" s="1" t="str">
        <f>IF(OR(ISBLANK(Cash!I13))," ",Cash!I13)</f>
        <v xml:space="preserve"> </v>
      </c>
      <c r="B15" s="1" t="str">
        <f>IF(OR(ISBLANK(Cash!H13))," ",Cash!H13)</f>
        <v xml:space="preserve"> </v>
      </c>
      <c r="C15" s="1" t="str">
        <f>IF(TRIM(Cash!J13) = "",$E$5,Cash!J13)</f>
        <v>99999-999</v>
      </c>
      <c r="D15" s="1" t="str">
        <f>IF(OR(ISBLANK(Cash!K13))," ",Cash!K13)</f>
        <v xml:space="preserve"> </v>
      </c>
      <c r="E15" s="1" t="str">
        <f>IF(OR(ISBLANK(Cash!L13))," ",Cash!L13)</f>
        <v xml:space="preserve"> </v>
      </c>
      <c r="F15" t="str">
        <f t="shared" si="2"/>
        <v xml:space="preserve"> </v>
      </c>
      <c r="G15" t="str">
        <f t="shared" si="3"/>
        <v xml:space="preserve"> </v>
      </c>
      <c r="H15" s="248">
        <f>Cash!G13</f>
        <v>0</v>
      </c>
      <c r="I15" s="248">
        <f>IF(Cash!F13=0,0,Cash!F13)</f>
        <v>0</v>
      </c>
      <c r="J15" s="248">
        <f t="shared" si="4"/>
        <v>0</v>
      </c>
      <c r="K15" s="249" t="str">
        <f>CONCATENATE("IMPREST: Cash Spent by ",$M$36," ",TEXT(Cash!START,"dd-mmm-yy")," to ",TEXT(Cash!END,"dd-mmm-yy")," ", Cash!D13)</f>
        <v xml:space="preserve">IMPREST: Cash Spent by  00-Jan-00 to 00-Jan-00 </v>
      </c>
      <c r="L15" s="135" t="str">
        <f t="shared" si="1"/>
        <v/>
      </c>
      <c r="N15" s="16" t="str">
        <f>Table1[[#This Row],[Tax Code Check]]</f>
        <v/>
      </c>
    </row>
    <row r="16" spans="1:15" x14ac:dyDescent="0.25">
      <c r="A16" s="1" t="str">
        <f>IF(OR(ISBLANK(Cash!I14))," ",Cash!I14)</f>
        <v xml:space="preserve"> </v>
      </c>
      <c r="B16" s="1" t="str">
        <f>IF(OR(ISBLANK(Cash!H14))," ",Cash!H14)</f>
        <v xml:space="preserve"> </v>
      </c>
      <c r="C16" s="1" t="str">
        <f>IF(TRIM(Cash!J14) = "",$E$5,Cash!J14)</f>
        <v>99999-999</v>
      </c>
      <c r="D16" s="1" t="str">
        <f>IF(OR(ISBLANK(Cash!K14))," ",Cash!K14)</f>
        <v xml:space="preserve"> </v>
      </c>
      <c r="E16" s="1" t="str">
        <f>IF(OR(ISBLANK(Cash!L14))," ",Cash!L14)</f>
        <v xml:space="preserve"> </v>
      </c>
      <c r="F16" t="str">
        <f t="shared" si="2"/>
        <v xml:space="preserve"> </v>
      </c>
      <c r="G16" t="str">
        <f t="shared" si="3"/>
        <v xml:space="preserve"> </v>
      </c>
      <c r="H16" s="248">
        <f>Cash!G14</f>
        <v>0</v>
      </c>
      <c r="I16" s="248">
        <f>IF(Cash!F14=0,0,Cash!F14)</f>
        <v>0</v>
      </c>
      <c r="J16" s="248">
        <f t="shared" si="4"/>
        <v>0</v>
      </c>
      <c r="K16" s="249" t="str">
        <f>CONCATENATE("IMPREST: Cash Spent by ",$M$36," ",TEXT(Cash!START,"dd-mmm-yy")," to ",TEXT(Cash!END,"dd-mmm-yy")," ", Cash!D14)</f>
        <v xml:space="preserve">IMPREST: Cash Spent by  00-Jan-00 to 00-Jan-00 </v>
      </c>
      <c r="L16" s="135" t="str">
        <f t="shared" si="1"/>
        <v/>
      </c>
      <c r="N16" s="16" t="str">
        <f>Table1[[#This Row],[Tax Code Check]]</f>
        <v/>
      </c>
    </row>
    <row r="17" spans="1:14" x14ac:dyDescent="0.25">
      <c r="A17" s="1" t="str">
        <f>IF(OR(ISBLANK(Cash!I15))," ",Cash!I15)</f>
        <v xml:space="preserve"> </v>
      </c>
      <c r="B17" s="1" t="str">
        <f>IF(OR(ISBLANK(Cash!H15))," ",Cash!H15)</f>
        <v xml:space="preserve"> </v>
      </c>
      <c r="C17" s="1" t="str">
        <f>IF(TRIM(Cash!J15) = "",$E$5,Cash!J15)</f>
        <v>99999-999</v>
      </c>
      <c r="D17" s="1" t="str">
        <f>IF(OR(ISBLANK(Cash!K15))," ",Cash!K15)</f>
        <v xml:space="preserve"> </v>
      </c>
      <c r="E17" s="1" t="str">
        <f>IF(OR(ISBLANK(Cash!L15))," ",Cash!L15)</f>
        <v xml:space="preserve"> </v>
      </c>
      <c r="F17" t="str">
        <f t="shared" si="2"/>
        <v xml:space="preserve"> </v>
      </c>
      <c r="G17" t="str">
        <f t="shared" si="3"/>
        <v xml:space="preserve"> </v>
      </c>
      <c r="H17" s="248">
        <f>Cash!G15</f>
        <v>0</v>
      </c>
      <c r="I17" s="248">
        <f>IF(Cash!F15=0,0,Cash!F15)</f>
        <v>0</v>
      </c>
      <c r="J17" s="248">
        <f t="shared" si="4"/>
        <v>0</v>
      </c>
      <c r="K17" s="249" t="str">
        <f>CONCATENATE("IMPREST: Cash Spent by ",$M$36," ",TEXT(Cash!START,"dd-mmm-yy")," to ",TEXT(Cash!END,"dd-mmm-yy")," ", Cash!D15)</f>
        <v xml:space="preserve">IMPREST: Cash Spent by  00-Jan-00 to 00-Jan-00 </v>
      </c>
      <c r="L17" s="135" t="str">
        <f t="shared" si="1"/>
        <v/>
      </c>
      <c r="N17" s="16" t="str">
        <f>Table1[[#This Row],[Tax Code Check]]</f>
        <v/>
      </c>
    </row>
    <row r="18" spans="1:14" x14ac:dyDescent="0.25">
      <c r="A18" s="1" t="str">
        <f>IF(OR(ISBLANK(Cash!I16))," ",Cash!I16)</f>
        <v xml:space="preserve"> </v>
      </c>
      <c r="B18" s="1" t="str">
        <f>IF(OR(ISBLANK(Cash!H16))," ",Cash!H16)</f>
        <v xml:space="preserve"> </v>
      </c>
      <c r="C18" s="1" t="str">
        <f>IF(TRIM(Cash!J16) = "",$E$5,Cash!J16)</f>
        <v>99999-999</v>
      </c>
      <c r="D18" s="1" t="str">
        <f>IF(OR(ISBLANK(Cash!K16))," ",Cash!K16)</f>
        <v xml:space="preserve"> </v>
      </c>
      <c r="E18" s="1" t="str">
        <f>IF(OR(ISBLANK(Cash!L16))," ",Cash!L16)</f>
        <v xml:space="preserve"> </v>
      </c>
      <c r="F18" t="str">
        <f t="shared" si="2"/>
        <v xml:space="preserve"> </v>
      </c>
      <c r="G18" t="str">
        <f t="shared" si="3"/>
        <v xml:space="preserve"> </v>
      </c>
      <c r="H18" s="248">
        <f>Cash!G16</f>
        <v>0</v>
      </c>
      <c r="I18" s="248">
        <f>IF(Cash!F16=0,0,Cash!F16)</f>
        <v>0</v>
      </c>
      <c r="J18" s="248">
        <f t="shared" si="4"/>
        <v>0</v>
      </c>
      <c r="K18" s="249" t="str">
        <f>CONCATENATE("IMPREST: Cash Spent by ",$M$36," ",TEXT(Cash!START,"dd-mmm-yy")," to ",TEXT(Cash!END,"dd-mmm-yy")," ", Cash!D16)</f>
        <v xml:space="preserve">IMPREST: Cash Spent by  00-Jan-00 to 00-Jan-00 </v>
      </c>
      <c r="L18" s="135" t="str">
        <f t="shared" si="1"/>
        <v/>
      </c>
      <c r="N18" s="16" t="str">
        <f>Table1[[#This Row],[Tax Code Check]]</f>
        <v/>
      </c>
    </row>
    <row r="19" spans="1:14" x14ac:dyDescent="0.25">
      <c r="A19" s="1" t="str">
        <f>IF(OR(ISBLANK(Cash!I17))," ",Cash!I17)</f>
        <v xml:space="preserve"> </v>
      </c>
      <c r="B19" s="1" t="str">
        <f>IF(OR(ISBLANK(Cash!H17))," ",Cash!H17)</f>
        <v xml:space="preserve"> </v>
      </c>
      <c r="C19" s="1" t="str">
        <f>IF(TRIM(Cash!J17) = "",$E$5,Cash!J17)</f>
        <v>99999-999</v>
      </c>
      <c r="D19" s="1" t="str">
        <f>IF(OR(ISBLANK(Cash!K17))," ",Cash!K17)</f>
        <v xml:space="preserve"> </v>
      </c>
      <c r="E19" s="1" t="str">
        <f>IF(OR(ISBLANK(Cash!L17))," ",Cash!L17)</f>
        <v xml:space="preserve"> </v>
      </c>
      <c r="F19" t="str">
        <f t="shared" si="2"/>
        <v xml:space="preserve"> </v>
      </c>
      <c r="G19" t="str">
        <f t="shared" si="3"/>
        <v xml:space="preserve"> </v>
      </c>
      <c r="H19" s="248">
        <f>Cash!G17</f>
        <v>0</v>
      </c>
      <c r="I19" s="248">
        <f>IF(Cash!F17=0,0,Cash!F17)</f>
        <v>0</v>
      </c>
      <c r="J19" s="248">
        <f t="shared" si="4"/>
        <v>0</v>
      </c>
      <c r="K19" s="249" t="str">
        <f>CONCATENATE("IMPREST: Cash Spent by ",$M$36," ",TEXT(Cash!START,"dd-mmm-yy")," to ",TEXT(Cash!END,"dd-mmm-yy")," ", Cash!D17)</f>
        <v xml:space="preserve">IMPREST: Cash Spent by  00-Jan-00 to 00-Jan-00 </v>
      </c>
      <c r="L19" s="135" t="str">
        <f t="shared" si="1"/>
        <v/>
      </c>
      <c r="N19" s="16" t="str">
        <f>Table1[[#This Row],[Tax Code Check]]</f>
        <v/>
      </c>
    </row>
    <row r="20" spans="1:14" x14ac:dyDescent="0.25">
      <c r="A20" s="1" t="str">
        <f>IF(OR(ISBLANK(Cash!I18))," ",Cash!I18)</f>
        <v xml:space="preserve"> </v>
      </c>
      <c r="B20" s="1" t="str">
        <f>IF(OR(ISBLANK(Cash!H18))," ",Cash!H18)</f>
        <v xml:space="preserve"> </v>
      </c>
      <c r="C20" s="1" t="str">
        <f>IF(TRIM(Cash!J18) = "",$E$5,Cash!J18)</f>
        <v>99999-999</v>
      </c>
      <c r="D20" s="1" t="str">
        <f>IF(OR(ISBLANK(Cash!K18))," ",Cash!K18)</f>
        <v xml:space="preserve"> </v>
      </c>
      <c r="E20" s="1" t="str">
        <f>IF(OR(ISBLANK(Cash!L18))," ",Cash!L18)</f>
        <v xml:space="preserve"> </v>
      </c>
      <c r="F20" t="str">
        <f t="shared" si="2"/>
        <v xml:space="preserve"> </v>
      </c>
      <c r="G20" t="str">
        <f t="shared" si="3"/>
        <v xml:space="preserve"> </v>
      </c>
      <c r="H20" s="248">
        <f>Cash!G18</f>
        <v>0</v>
      </c>
      <c r="I20" s="248">
        <f>IF(Cash!F18=0,0,Cash!F18)</f>
        <v>0</v>
      </c>
      <c r="J20" s="248">
        <f t="shared" si="4"/>
        <v>0</v>
      </c>
      <c r="K20" s="249" t="str">
        <f>CONCATENATE("IMPREST: Cash Spent by ",$M$36," ",TEXT(Cash!START,"dd-mmm-yy")," to ",TEXT(Cash!END,"dd-mmm-yy")," ", Cash!D18)</f>
        <v xml:space="preserve">IMPREST: Cash Spent by  00-Jan-00 to 00-Jan-00 </v>
      </c>
      <c r="L20" s="135" t="str">
        <f t="shared" si="1"/>
        <v/>
      </c>
      <c r="N20" s="16" t="str">
        <f>Table1[[#This Row],[Tax Code Check]]</f>
        <v/>
      </c>
    </row>
    <row r="21" spans="1:14" x14ac:dyDescent="0.25">
      <c r="A21" s="1" t="str">
        <f>IF(OR(ISBLANK(Cash!I19))," ",Cash!I19)</f>
        <v xml:space="preserve"> </v>
      </c>
      <c r="B21" s="1" t="str">
        <f>IF(OR(ISBLANK(Cash!H19))," ",Cash!H19)</f>
        <v xml:space="preserve"> </v>
      </c>
      <c r="C21" s="1" t="str">
        <f>IF(TRIM(Cash!J19) = "",$E$5,Cash!J19)</f>
        <v>99999-999</v>
      </c>
      <c r="D21" s="1" t="str">
        <f>IF(OR(ISBLANK(Cash!K19))," ",Cash!K19)</f>
        <v xml:space="preserve"> </v>
      </c>
      <c r="E21" s="1" t="str">
        <f>IF(OR(ISBLANK(Cash!L19))," ",Cash!L19)</f>
        <v xml:space="preserve"> </v>
      </c>
      <c r="F21" t="str">
        <f t="shared" si="2"/>
        <v xml:space="preserve"> </v>
      </c>
      <c r="G21" t="str">
        <f t="shared" si="3"/>
        <v xml:space="preserve"> </v>
      </c>
      <c r="H21" s="248">
        <f>Cash!G19</f>
        <v>0</v>
      </c>
      <c r="I21" s="248">
        <f>IF(Cash!F19=0,0,Cash!F19)</f>
        <v>0</v>
      </c>
      <c r="J21" s="248">
        <f t="shared" si="4"/>
        <v>0</v>
      </c>
      <c r="K21" s="249" t="str">
        <f>CONCATENATE("IMPREST: Cash Spent by ",$M$36," ",TEXT(Cash!START,"dd-mmm-yy")," to ",TEXT(Cash!END,"dd-mmm-yy")," ", Cash!D19)</f>
        <v xml:space="preserve">IMPREST: Cash Spent by  00-Jan-00 to 00-Jan-00 </v>
      </c>
      <c r="L21" s="135" t="str">
        <f t="shared" si="1"/>
        <v/>
      </c>
      <c r="N21" s="16" t="str">
        <f>Table1[[#This Row],[Tax Code Check]]</f>
        <v/>
      </c>
    </row>
    <row r="22" spans="1:14" x14ac:dyDescent="0.25">
      <c r="A22" s="1" t="str">
        <f>IF(OR(ISBLANK(Cash!I20))," ",Cash!I20)</f>
        <v xml:space="preserve"> </v>
      </c>
      <c r="B22" s="1" t="str">
        <f>IF(OR(ISBLANK(Cash!H20))," ",Cash!H20)</f>
        <v xml:space="preserve"> </v>
      </c>
      <c r="C22" s="1" t="str">
        <f>IF(TRIM(Cash!J20) = "",$E$5,Cash!J20)</f>
        <v>99999-999</v>
      </c>
      <c r="D22" s="1" t="str">
        <f>IF(OR(ISBLANK(Cash!K20))," ",Cash!K20)</f>
        <v xml:space="preserve"> </v>
      </c>
      <c r="E22" s="1" t="str">
        <f>IF(OR(ISBLANK(Cash!L20))," ",Cash!L20)</f>
        <v xml:space="preserve"> </v>
      </c>
      <c r="F22" t="str">
        <f t="shared" si="2"/>
        <v xml:space="preserve"> </v>
      </c>
      <c r="G22" t="str">
        <f t="shared" si="3"/>
        <v xml:space="preserve"> </v>
      </c>
      <c r="H22" s="248">
        <f>Cash!G20</f>
        <v>0</v>
      </c>
      <c r="I22" s="248">
        <f>IF(Cash!F20=0,0,Cash!F20)</f>
        <v>0</v>
      </c>
      <c r="J22" s="248">
        <f t="shared" si="4"/>
        <v>0</v>
      </c>
      <c r="K22" s="249" t="str">
        <f>CONCATENATE("IMPREST: Cash Spent by ",$M$36," ",TEXT(Cash!START,"dd-mmm-yy")," to ",TEXT(Cash!END,"dd-mmm-yy")," ", Cash!D20)</f>
        <v xml:space="preserve">IMPREST: Cash Spent by  00-Jan-00 to 00-Jan-00 </v>
      </c>
      <c r="L22" s="135" t="str">
        <f t="shared" si="1"/>
        <v/>
      </c>
      <c r="N22" s="16" t="str">
        <f>Table1[[#This Row],[Tax Code Check]]</f>
        <v/>
      </c>
    </row>
    <row r="23" spans="1:14" x14ac:dyDescent="0.25">
      <c r="A23" s="1" t="str">
        <f>IF(OR(ISBLANK(Cash!I21))," ",Cash!I21)</f>
        <v xml:space="preserve"> </v>
      </c>
      <c r="B23" s="1" t="str">
        <f>IF(OR(ISBLANK(Cash!H21))," ",Cash!H21)</f>
        <v xml:space="preserve"> </v>
      </c>
      <c r="C23" s="1" t="str">
        <f>IF(TRIM(Cash!J21) = "",$E$5,Cash!J21)</f>
        <v>99999-999</v>
      </c>
      <c r="D23" s="1" t="str">
        <f>IF(OR(ISBLANK(Cash!K21))," ",Cash!K21)</f>
        <v xml:space="preserve"> </v>
      </c>
      <c r="E23" s="1" t="str">
        <f>IF(OR(ISBLANK(Cash!L21))," ",Cash!L21)</f>
        <v xml:space="preserve"> </v>
      </c>
      <c r="F23" t="str">
        <f t="shared" si="2"/>
        <v xml:space="preserve"> </v>
      </c>
      <c r="G23" t="str">
        <f t="shared" si="3"/>
        <v xml:space="preserve"> </v>
      </c>
      <c r="H23" s="248">
        <f>Cash!G21</f>
        <v>0</v>
      </c>
      <c r="I23" s="248">
        <f>IF(Cash!F21=0,0,Cash!F21)</f>
        <v>0</v>
      </c>
      <c r="J23" s="248">
        <f t="shared" si="4"/>
        <v>0</v>
      </c>
      <c r="K23" s="249" t="str">
        <f>CONCATENATE("IMPREST: Cash Spent by ",$M$36," ",TEXT(Cash!START,"dd-mmm-yy")," to ",TEXT(Cash!END,"dd-mmm-yy")," ", Cash!D21)</f>
        <v xml:space="preserve">IMPREST: Cash Spent by  00-Jan-00 to 00-Jan-00 </v>
      </c>
      <c r="L23" s="135" t="str">
        <f t="shared" si="1"/>
        <v/>
      </c>
      <c r="N23" s="16" t="str">
        <f>Table1[[#This Row],[Tax Code Check]]</f>
        <v/>
      </c>
    </row>
    <row r="24" spans="1:14" x14ac:dyDescent="0.25">
      <c r="A24" s="1" t="str">
        <f>IF(OR(ISBLANK(Cash!I22))," ",Cash!I22)</f>
        <v xml:space="preserve"> </v>
      </c>
      <c r="B24" s="1" t="str">
        <f>IF(OR(ISBLANK(Cash!H22))," ",Cash!H22)</f>
        <v xml:space="preserve"> </v>
      </c>
      <c r="C24" s="1" t="str">
        <f>IF(TRIM(Cash!J22) = "",$E$5,Cash!J22)</f>
        <v>99999-999</v>
      </c>
      <c r="D24" s="1" t="str">
        <f>IF(OR(ISBLANK(Cash!K22))," ",Cash!K22)</f>
        <v xml:space="preserve"> </v>
      </c>
      <c r="E24" s="1" t="str">
        <f>IF(OR(ISBLANK(Cash!L22))," ",Cash!L22)</f>
        <v xml:space="preserve"> </v>
      </c>
      <c r="F24" t="str">
        <f t="shared" si="2"/>
        <v xml:space="preserve"> </v>
      </c>
      <c r="G24" t="str">
        <f t="shared" si="3"/>
        <v xml:space="preserve"> </v>
      </c>
      <c r="H24" s="248">
        <f>Cash!G22</f>
        <v>0</v>
      </c>
      <c r="I24" s="248">
        <f>IF(Cash!F22=0,0,Cash!F22)</f>
        <v>0</v>
      </c>
      <c r="J24" s="248">
        <f t="shared" si="4"/>
        <v>0</v>
      </c>
      <c r="K24" s="249" t="str">
        <f>CONCATENATE("IMPREST: Cash Spent by ",$M$36," ",TEXT(Cash!START,"dd-mmm-yy")," to ",TEXT(Cash!END,"dd-mmm-yy")," ", Cash!D22)</f>
        <v xml:space="preserve">IMPREST: Cash Spent by  00-Jan-00 to 00-Jan-00 </v>
      </c>
      <c r="L24" s="135" t="str">
        <f t="shared" si="1"/>
        <v/>
      </c>
      <c r="N24" s="16" t="str">
        <f>Table1[[#This Row],[Tax Code Check]]</f>
        <v/>
      </c>
    </row>
    <row r="25" spans="1:14" x14ac:dyDescent="0.25">
      <c r="A25" s="1" t="str">
        <f>IF(OR(ISBLANK(Cash!I23))," ",Cash!I23)</f>
        <v xml:space="preserve"> </v>
      </c>
      <c r="B25" s="1" t="str">
        <f>IF(OR(ISBLANK(Cash!H23))," ",Cash!H23)</f>
        <v xml:space="preserve"> </v>
      </c>
      <c r="C25" s="1" t="str">
        <f>IF(TRIM(Cash!J23) = "",$E$5,Cash!J23)</f>
        <v>99999-999</v>
      </c>
      <c r="D25" s="1" t="str">
        <f>IF(OR(ISBLANK(Cash!K23))," ",Cash!K23)</f>
        <v xml:space="preserve"> </v>
      </c>
      <c r="E25" s="1" t="str">
        <f>IF(OR(ISBLANK(Cash!L23))," ",Cash!L23)</f>
        <v xml:space="preserve"> </v>
      </c>
      <c r="F25" t="str">
        <f t="shared" si="2"/>
        <v xml:space="preserve"> </v>
      </c>
      <c r="G25" t="str">
        <f t="shared" si="3"/>
        <v xml:space="preserve"> </v>
      </c>
      <c r="H25" s="248">
        <f>Cash!G23</f>
        <v>0</v>
      </c>
      <c r="I25" s="248">
        <f>IF(Cash!F23=0,0,Cash!F23)</f>
        <v>0</v>
      </c>
      <c r="J25" s="248">
        <f t="shared" si="4"/>
        <v>0</v>
      </c>
      <c r="K25" s="249" t="str">
        <f>CONCATENATE("IMPREST: Cash Spent by ",$M$36," ",TEXT(Cash!START,"dd-mmm-yy")," to ",TEXT(Cash!END,"dd-mmm-yy")," ", Cash!D23)</f>
        <v xml:space="preserve">IMPREST: Cash Spent by  00-Jan-00 to 00-Jan-00 </v>
      </c>
      <c r="L25" s="135" t="str">
        <f t="shared" si="1"/>
        <v/>
      </c>
      <c r="N25" s="16" t="str">
        <f>Table1[[#This Row],[Tax Code Check]]</f>
        <v/>
      </c>
    </row>
    <row r="26" spans="1:14" x14ac:dyDescent="0.25">
      <c r="A26" s="1" t="str">
        <f>IF(OR(ISBLANK(Cash!I24))," ",Cash!I24)</f>
        <v xml:space="preserve"> </v>
      </c>
      <c r="B26" s="1" t="str">
        <f>IF(OR(ISBLANK(Cash!H24))," ",Cash!H24)</f>
        <v xml:space="preserve"> </v>
      </c>
      <c r="C26" s="1" t="str">
        <f>IF(TRIM(Cash!J24) = "",$E$5,Cash!J24)</f>
        <v>99999-999</v>
      </c>
      <c r="D26" s="1" t="str">
        <f>IF(OR(ISBLANK(Cash!K24))," ",Cash!K24)</f>
        <v xml:space="preserve"> </v>
      </c>
      <c r="E26" s="1" t="str">
        <f>IF(OR(ISBLANK(Cash!L24))," ",Cash!L24)</f>
        <v xml:space="preserve"> </v>
      </c>
      <c r="F26" t="str">
        <f t="shared" si="2"/>
        <v xml:space="preserve"> </v>
      </c>
      <c r="G26" t="str">
        <f t="shared" si="3"/>
        <v xml:space="preserve"> </v>
      </c>
      <c r="H26" s="248">
        <f>Cash!G24</f>
        <v>0</v>
      </c>
      <c r="I26" s="248">
        <f>IF(Cash!F24=0,0,Cash!F24)</f>
        <v>0</v>
      </c>
      <c r="J26" s="248">
        <f t="shared" si="4"/>
        <v>0</v>
      </c>
      <c r="K26" s="249" t="str">
        <f>CONCATENATE("IMPREST: Cash Spent by ",$M$36," ",TEXT(Cash!START,"dd-mmm-yy")," to ",TEXT(Cash!END,"dd-mmm-yy")," ", Cash!D24)</f>
        <v xml:space="preserve">IMPREST: Cash Spent by  00-Jan-00 to 00-Jan-00 </v>
      </c>
      <c r="L26" s="135" t="str">
        <f t="shared" si="1"/>
        <v/>
      </c>
      <c r="N26" s="16" t="str">
        <f>Table1[[#This Row],[Tax Code Check]]</f>
        <v/>
      </c>
    </row>
    <row r="27" spans="1:14" x14ac:dyDescent="0.25">
      <c r="A27" s="1" t="str">
        <f>IF(OR(ISBLANK(Cash!I25))," ",Cash!I25)</f>
        <v xml:space="preserve"> </v>
      </c>
      <c r="B27" s="1" t="str">
        <f>IF(OR(ISBLANK(Cash!H25))," ",Cash!H25)</f>
        <v xml:space="preserve"> </v>
      </c>
      <c r="C27" s="1" t="str">
        <f>IF(TRIM(Cash!J25) = "",$E$5,Cash!J25)</f>
        <v>99999-999</v>
      </c>
      <c r="D27" s="1" t="str">
        <f>IF(OR(ISBLANK(Cash!K25))," ",Cash!K25)</f>
        <v xml:space="preserve"> </v>
      </c>
      <c r="E27" s="1" t="str">
        <f>IF(OR(ISBLANK(Cash!L25))," ",Cash!L25)</f>
        <v xml:space="preserve"> </v>
      </c>
      <c r="F27" t="str">
        <f t="shared" si="2"/>
        <v xml:space="preserve"> </v>
      </c>
      <c r="G27" t="str">
        <f t="shared" si="3"/>
        <v xml:space="preserve"> </v>
      </c>
      <c r="H27" s="248">
        <f>Cash!G25</f>
        <v>0</v>
      </c>
      <c r="I27" s="248">
        <f>IF(Cash!F25=0,0,Cash!F25)</f>
        <v>0</v>
      </c>
      <c r="J27" s="248">
        <f t="shared" si="4"/>
        <v>0</v>
      </c>
      <c r="K27" s="249" t="str">
        <f>CONCATENATE("IMPREST: Cash Spent by ",$M$36," ",TEXT(Cash!START,"dd-mmm-yy")," to ",TEXT(Cash!END,"dd-mmm-yy")," ", Cash!D25)</f>
        <v xml:space="preserve">IMPREST: Cash Spent by  00-Jan-00 to 00-Jan-00 </v>
      </c>
      <c r="L27" s="135" t="str">
        <f t="shared" si="1"/>
        <v/>
      </c>
      <c r="N27" s="16" t="str">
        <f>Table1[[#This Row],[Tax Code Check]]</f>
        <v/>
      </c>
    </row>
    <row r="28" spans="1:14" x14ac:dyDescent="0.25">
      <c r="A28" s="1" t="str">
        <f>IF(OR(ISBLANK(Cash!I26))," ",Cash!I26)</f>
        <v xml:space="preserve"> </v>
      </c>
      <c r="B28" s="1" t="str">
        <f>IF(OR(ISBLANK(Cash!H26))," ",Cash!H26)</f>
        <v xml:space="preserve"> </v>
      </c>
      <c r="C28" s="1" t="str">
        <f>IF(TRIM(Cash!J26) = "",$E$5,Cash!J26)</f>
        <v>99999-999</v>
      </c>
      <c r="D28" s="1" t="str">
        <f>IF(OR(ISBLANK(Cash!K26))," ",Cash!K26)</f>
        <v xml:space="preserve"> </v>
      </c>
      <c r="E28" s="1" t="str">
        <f>IF(OR(ISBLANK(Cash!L26))," ",Cash!L26)</f>
        <v xml:space="preserve"> </v>
      </c>
      <c r="F28" t="str">
        <f t="shared" si="2"/>
        <v xml:space="preserve"> </v>
      </c>
      <c r="G28" t="str">
        <f t="shared" si="3"/>
        <v xml:space="preserve"> </v>
      </c>
      <c r="H28" s="248">
        <f>Cash!G26</f>
        <v>0</v>
      </c>
      <c r="I28" s="248">
        <f>IF(Cash!F26=0,0,Cash!F26)</f>
        <v>0</v>
      </c>
      <c r="J28" s="248">
        <f t="shared" si="4"/>
        <v>0</v>
      </c>
      <c r="K28" s="249" t="str">
        <f>CONCATENATE("IMPREST: Cash Spent by ",$M$36," ",TEXT(Cash!START,"dd-mmm-yy")," to ",TEXT(Cash!END,"dd-mmm-yy")," ", Cash!D26)</f>
        <v xml:space="preserve">IMPREST: Cash Spent by  00-Jan-00 to 00-Jan-00 </v>
      </c>
      <c r="L28" s="135" t="str">
        <f t="shared" si="1"/>
        <v/>
      </c>
      <c r="N28" s="16" t="str">
        <f>Table1[[#This Row],[Tax Code Check]]</f>
        <v/>
      </c>
    </row>
    <row r="29" spans="1:14" x14ac:dyDescent="0.25">
      <c r="A29" s="1" t="str">
        <f>IF(OR(ISBLANK(Cash!I27))," ",Cash!I27)</f>
        <v xml:space="preserve"> </v>
      </c>
      <c r="B29" s="1" t="str">
        <f>IF(OR(ISBLANK(Cash!H27))," ",Cash!H27)</f>
        <v xml:space="preserve"> </v>
      </c>
      <c r="C29" s="1" t="str">
        <f>IF(TRIM(Cash!J27) = "",$E$5,Cash!J27)</f>
        <v>99999-999</v>
      </c>
      <c r="D29" s="1" t="str">
        <f>IF(OR(ISBLANK(Cash!K27))," ",Cash!K27)</f>
        <v xml:space="preserve"> </v>
      </c>
      <c r="E29" s="1" t="str">
        <f>IF(OR(ISBLANK(Cash!L27))," ",Cash!L27)</f>
        <v xml:space="preserve"> </v>
      </c>
      <c r="F29" t="str">
        <f t="shared" si="2"/>
        <v xml:space="preserve"> </v>
      </c>
      <c r="G29" t="str">
        <f t="shared" si="3"/>
        <v xml:space="preserve"> </v>
      </c>
      <c r="H29" s="248">
        <f>Cash!G27</f>
        <v>0</v>
      </c>
      <c r="I29" s="248">
        <f>IF(Cash!F27=0,0,Cash!F27)</f>
        <v>0</v>
      </c>
      <c r="J29" s="248">
        <f t="shared" si="4"/>
        <v>0</v>
      </c>
      <c r="K29" s="249" t="str">
        <f>CONCATENATE("IMPREST: Cash Spent by ",$M$36," ",TEXT(Cash!START,"dd-mmm-yy")," to ",TEXT(Cash!END,"dd-mmm-yy")," ", Cash!D27)</f>
        <v xml:space="preserve">IMPREST: Cash Spent by  00-Jan-00 to 00-Jan-00 </v>
      </c>
      <c r="L29" s="135" t="str">
        <f t="shared" si="1"/>
        <v/>
      </c>
      <c r="N29" s="16" t="str">
        <f>Table1[[#This Row],[Tax Code Check]]</f>
        <v/>
      </c>
    </row>
    <row r="30" spans="1:14" x14ac:dyDescent="0.25">
      <c r="A30" s="1" t="str">
        <f>IF(OR(ISBLANK(Cash!I28))," ",Cash!I28)</f>
        <v xml:space="preserve"> </v>
      </c>
      <c r="B30" s="1" t="str">
        <f>IF(OR(ISBLANK(Cash!H28))," ",Cash!H28)</f>
        <v xml:space="preserve"> </v>
      </c>
      <c r="C30" s="1" t="str">
        <f>IF(TRIM(Cash!J28) = "",$E$5,Cash!J28)</f>
        <v>99999-999</v>
      </c>
      <c r="D30" s="1" t="str">
        <f>IF(OR(ISBLANK(Cash!K28))," ",Cash!K28)</f>
        <v xml:space="preserve"> </v>
      </c>
      <c r="E30" s="1" t="str">
        <f>IF(OR(ISBLANK(Cash!L28))," ",Cash!L28)</f>
        <v xml:space="preserve"> </v>
      </c>
      <c r="F30" t="str">
        <f t="shared" si="2"/>
        <v xml:space="preserve"> </v>
      </c>
      <c r="G30" t="str">
        <f t="shared" si="3"/>
        <v xml:space="preserve"> </v>
      </c>
      <c r="H30" s="248">
        <f>Cash!G28</f>
        <v>0</v>
      </c>
      <c r="I30" s="248">
        <f>IF(Cash!F28=0,0,Cash!F28)</f>
        <v>0</v>
      </c>
      <c r="J30" s="248">
        <f t="shared" si="4"/>
        <v>0</v>
      </c>
      <c r="K30" s="249" t="str">
        <f>CONCATENATE("IMPREST: Cash Spent by ",$M$36," ",TEXT(Cash!START,"dd-mmm-yy")," to ",TEXT(Cash!END,"dd-mmm-yy")," ", Cash!D28)</f>
        <v xml:space="preserve">IMPREST: Cash Spent by  00-Jan-00 to 00-Jan-00 </v>
      </c>
      <c r="L30" s="135" t="str">
        <f t="shared" si="1"/>
        <v/>
      </c>
      <c r="N30" s="16" t="str">
        <f>Table1[[#This Row],[Tax Code Check]]</f>
        <v/>
      </c>
    </row>
    <row r="31" spans="1:14" x14ac:dyDescent="0.25">
      <c r="A31" s="1" t="str">
        <f>IF(OR(ISBLANK(Cash!I29))," ",Cash!I29)</f>
        <v xml:space="preserve"> </v>
      </c>
      <c r="B31" s="1" t="str">
        <f>IF(OR(ISBLANK(Cash!H29))," ",Cash!H29)</f>
        <v xml:space="preserve"> </v>
      </c>
      <c r="C31" s="1" t="str">
        <f>IF(TRIM(Cash!J29) = "",$E$5,Cash!J29)</f>
        <v>99999-999</v>
      </c>
      <c r="D31" s="1" t="str">
        <f>IF(OR(ISBLANK(Cash!K29))," ",Cash!K29)</f>
        <v xml:space="preserve"> </v>
      </c>
      <c r="E31" s="1" t="str">
        <f>IF(OR(ISBLANK(Cash!L29))," ",Cash!L29)</f>
        <v xml:space="preserve"> </v>
      </c>
      <c r="F31" t="str">
        <f t="shared" si="2"/>
        <v xml:space="preserve"> </v>
      </c>
      <c r="G31" t="str">
        <f t="shared" si="3"/>
        <v xml:space="preserve"> </v>
      </c>
      <c r="H31" s="248">
        <f>Cash!G29</f>
        <v>0</v>
      </c>
      <c r="I31" s="248">
        <f>IF(Cash!F29=0,0,Cash!F29)</f>
        <v>0</v>
      </c>
      <c r="J31" s="248">
        <f t="shared" si="4"/>
        <v>0</v>
      </c>
      <c r="K31" s="249" t="str">
        <f>CONCATENATE("IMPREST: Cash Spent by ",$M$36," ",TEXT(Cash!START,"dd-mmm-yy")," to ",TEXT(Cash!END,"dd-mmm-yy")," ", Cash!D29)</f>
        <v xml:space="preserve">IMPREST: Cash Spent by  00-Jan-00 to 00-Jan-00 </v>
      </c>
      <c r="L31" s="135" t="str">
        <f t="shared" si="1"/>
        <v/>
      </c>
      <c r="N31" s="16" t="str">
        <f>Table1[[#This Row],[Tax Code Check]]</f>
        <v/>
      </c>
    </row>
    <row r="32" spans="1:14" x14ac:dyDescent="0.25">
      <c r="A32" s="1" t="str">
        <f>IF(OR(ISBLANK(Cash!I30))," ",Cash!I30)</f>
        <v xml:space="preserve"> </v>
      </c>
      <c r="B32" s="1" t="str">
        <f>IF(OR(ISBLANK(Cash!H30))," ",Cash!H30)</f>
        <v xml:space="preserve"> </v>
      </c>
      <c r="C32" s="1" t="str">
        <f>IF(TRIM(Cash!J30) = "",$E$5,Cash!J30)</f>
        <v>99999-999</v>
      </c>
      <c r="D32" s="1" t="str">
        <f>IF(OR(ISBLANK(Cash!K30))," ",Cash!K30)</f>
        <v xml:space="preserve"> </v>
      </c>
      <c r="E32" s="1" t="str">
        <f>IF(OR(ISBLANK(Cash!L30))," ",Cash!L30)</f>
        <v xml:space="preserve"> </v>
      </c>
      <c r="F32" t="str">
        <f t="shared" si="2"/>
        <v xml:space="preserve"> </v>
      </c>
      <c r="G32" t="str">
        <f t="shared" si="3"/>
        <v xml:space="preserve"> </v>
      </c>
      <c r="H32" s="248">
        <f>Cash!G30</f>
        <v>0</v>
      </c>
      <c r="I32" s="248">
        <f>IF(Cash!F30=0,0,Cash!F30)</f>
        <v>0</v>
      </c>
      <c r="J32" s="248">
        <f t="shared" si="4"/>
        <v>0</v>
      </c>
      <c r="K32" s="249" t="str">
        <f>CONCATENATE("IMPREST: Cash Spent by ",$M$36," ",TEXT(Cash!START,"dd-mmm-yy")," to ",TEXT(Cash!END,"dd-mmm-yy")," ", Cash!D30)</f>
        <v xml:space="preserve">IMPREST: Cash Spent by  00-Jan-00 to 00-Jan-00 </v>
      </c>
      <c r="L32" s="135" t="str">
        <f t="shared" si="1"/>
        <v/>
      </c>
      <c r="N32" s="16" t="str">
        <f>Table1[[#This Row],[Tax Code Check]]</f>
        <v/>
      </c>
    </row>
    <row r="33" spans="1:14" x14ac:dyDescent="0.25">
      <c r="A33" s="1" t="str">
        <f>IF(OR(ISBLANK(Cash!I31))," ",Cash!I31)</f>
        <v xml:space="preserve"> </v>
      </c>
      <c r="B33" s="1" t="str">
        <f>IF(OR(ISBLANK(Cash!H31))," ",Cash!H31)</f>
        <v xml:space="preserve"> </v>
      </c>
      <c r="C33" s="1" t="str">
        <f>IF(TRIM(Cash!J31) = "",$E$5,Cash!J31)</f>
        <v>99999-999</v>
      </c>
      <c r="D33" s="1" t="str">
        <f>IF(OR(ISBLANK(Cash!K31))," ",Cash!K31)</f>
        <v xml:space="preserve"> </v>
      </c>
      <c r="E33" s="1" t="str">
        <f>IF(OR(ISBLANK(Cash!L31))," ",Cash!L31)</f>
        <v xml:space="preserve"> </v>
      </c>
      <c r="F33" t="str">
        <f t="shared" si="2"/>
        <v xml:space="preserve"> </v>
      </c>
      <c r="G33" t="str">
        <f t="shared" si="3"/>
        <v xml:space="preserve"> </v>
      </c>
      <c r="H33" s="248">
        <f>Cash!G31</f>
        <v>0</v>
      </c>
      <c r="I33" s="248">
        <f>IF(Cash!F31=0,0,Cash!F31)</f>
        <v>0</v>
      </c>
      <c r="J33" s="248">
        <f t="shared" si="4"/>
        <v>0</v>
      </c>
      <c r="K33" s="249" t="str">
        <f>CONCATENATE("IMPREST: Cash Spent by ",$M$36," ",TEXT(Cash!START,"dd-mmm-yy")," to ",TEXT(Cash!END,"dd-mmm-yy")," ", Cash!D31)</f>
        <v xml:space="preserve">IMPREST: Cash Spent by  00-Jan-00 to 00-Jan-00 </v>
      </c>
      <c r="L33" s="135" t="str">
        <f t="shared" si="1"/>
        <v/>
      </c>
      <c r="N33" s="16" t="str">
        <f>Table1[[#This Row],[Tax Code Check]]</f>
        <v/>
      </c>
    </row>
    <row r="34" spans="1:14" x14ac:dyDescent="0.25">
      <c r="A34" s="1" t="str">
        <f>IF(OR(ISBLANK(Cash!I32))," ",Cash!I32)</f>
        <v xml:space="preserve"> </v>
      </c>
      <c r="B34" s="1" t="str">
        <f>IF(OR(ISBLANK(Cash!H32))," ",Cash!H32)</f>
        <v xml:space="preserve"> </v>
      </c>
      <c r="C34" s="1" t="str">
        <f>IF(TRIM(Cash!J32) = "",$E$5,Cash!J32)</f>
        <v>99999-999</v>
      </c>
      <c r="D34" s="1" t="str">
        <f>IF(OR(ISBLANK(Cash!K32))," ",Cash!K32)</f>
        <v xml:space="preserve"> </v>
      </c>
      <c r="E34" s="1" t="str">
        <f>IF(OR(ISBLANK(Cash!L32))," ",Cash!L32)</f>
        <v xml:space="preserve"> </v>
      </c>
      <c r="F34" t="str">
        <f t="shared" si="2"/>
        <v xml:space="preserve"> </v>
      </c>
      <c r="G34" t="str">
        <f t="shared" si="3"/>
        <v xml:space="preserve"> </v>
      </c>
      <c r="H34" s="248">
        <f>Cash!G32</f>
        <v>0</v>
      </c>
      <c r="I34" s="248">
        <f>IF(Cash!F32=0,0,Cash!F32)</f>
        <v>0</v>
      </c>
      <c r="J34" s="248">
        <f t="shared" si="4"/>
        <v>0</v>
      </c>
      <c r="K34" s="249" t="str">
        <f>CONCATENATE("IMPREST: Cash Spent by ",$M$36," ",TEXT(Cash!START,"dd-mmm-yy")," to ",TEXT(Cash!END,"dd-mmm-yy")," ", Cash!D32)</f>
        <v xml:space="preserve">IMPREST: Cash Spent by  00-Jan-00 to 00-Jan-00 </v>
      </c>
      <c r="L34" s="135" t="str">
        <f t="shared" si="1"/>
        <v/>
      </c>
      <c r="N34" s="16" t="str">
        <f>Table1[[#This Row],[Tax Code Check]]</f>
        <v/>
      </c>
    </row>
    <row r="35" spans="1:14" x14ac:dyDescent="0.25">
      <c r="A35" s="1" t="str">
        <f>IF(OR(ISBLANK(Cash!I33))," ",Cash!I33)</f>
        <v xml:space="preserve"> </v>
      </c>
      <c r="B35" s="1" t="str">
        <f>IF(OR(ISBLANK(Cash!H33))," ",Cash!H33)</f>
        <v xml:space="preserve"> </v>
      </c>
      <c r="C35" s="1" t="str">
        <f>IF(TRIM(Cash!J33) = "",$E$5,Cash!J33)</f>
        <v>99999-999</v>
      </c>
      <c r="D35" s="1" t="str">
        <f>IF(OR(ISBLANK(Cash!K33))," ",Cash!K33)</f>
        <v xml:space="preserve"> </v>
      </c>
      <c r="E35" s="1" t="str">
        <f>IF(OR(ISBLANK(Cash!L33))," ",Cash!L33)</f>
        <v xml:space="preserve"> </v>
      </c>
      <c r="F35" t="str">
        <f t="shared" si="2"/>
        <v xml:space="preserve"> </v>
      </c>
      <c r="G35" t="str">
        <f t="shared" si="3"/>
        <v xml:space="preserve"> </v>
      </c>
      <c r="H35" s="248">
        <f>Cash!G33</f>
        <v>0</v>
      </c>
      <c r="I35" s="248">
        <f>IF(Cash!F33=0,0,Cash!F33)</f>
        <v>0</v>
      </c>
      <c r="J35" s="248">
        <f t="shared" si="4"/>
        <v>0</v>
      </c>
      <c r="K35" s="249" t="str">
        <f>CONCATENATE("IMPREST: Cash Spent by ",$M$36," ",TEXT(Cash!START,"dd-mmm-yy")," to ",TEXT(Cash!END,"dd-mmm-yy")," ", Cash!D33)</f>
        <v xml:space="preserve">IMPREST: Cash Spent by  00-Jan-00 to 00-Jan-00 </v>
      </c>
      <c r="L35" s="135" t="str">
        <f t="shared" si="1"/>
        <v/>
      </c>
      <c r="N35" s="16" t="str">
        <f>Table1[[#This Row],[Tax Code Check]]</f>
        <v/>
      </c>
    </row>
    <row r="36" spans="1:14" x14ac:dyDescent="0.25">
      <c r="A36" s="1" t="str">
        <f>IF(OR(ISBLANK(Cash!I34))," ",Cash!I34)</f>
        <v xml:space="preserve"> </v>
      </c>
      <c r="B36" s="1" t="str">
        <f>IF(OR(ISBLANK(Cash!H34))," ",Cash!H34)</f>
        <v xml:space="preserve"> </v>
      </c>
      <c r="C36" s="1" t="str">
        <f>IF(TRIM(Cash!J34) = "",$E$5,Cash!J34)</f>
        <v>99999-999</v>
      </c>
      <c r="D36" s="1" t="str">
        <f>IF(OR(ISBLANK(Cash!K34))," ",Cash!K34)</f>
        <v xml:space="preserve"> </v>
      </c>
      <c r="E36" s="1" t="str">
        <f>IF(OR(ISBLANK(Cash!L34))," ",Cash!L34)</f>
        <v xml:space="preserve"> </v>
      </c>
      <c r="F36" t="str">
        <f t="shared" si="2"/>
        <v xml:space="preserve"> </v>
      </c>
      <c r="G36" t="str">
        <f t="shared" si="3"/>
        <v xml:space="preserve"> </v>
      </c>
      <c r="H36" s="248">
        <f>Cash!G34</f>
        <v>0</v>
      </c>
      <c r="I36" s="248">
        <f>IF(Cash!F34=0,0,Cash!F34)</f>
        <v>0</v>
      </c>
      <c r="J36" s="248">
        <f t="shared" si="4"/>
        <v>0</v>
      </c>
      <c r="K36" s="249" t="str">
        <f>CONCATENATE("IMPREST: Cash Spent by ",$M$36," ",TEXT(Cash!START,"dd-mmm-yy")," to ",TEXT(Cash!END,"dd-mmm-yy")," ", Cash!D34)</f>
        <v xml:space="preserve">IMPREST: Cash Spent by  00-Jan-00 to 00-Jan-00 </v>
      </c>
      <c r="L36" s="135" t="str">
        <f t="shared" si="1"/>
        <v/>
      </c>
      <c r="N36" s="16" t="str">
        <f>Table1[[#This Row],[Tax Code Check]]</f>
        <v/>
      </c>
    </row>
    <row r="37" spans="1:14" x14ac:dyDescent="0.25">
      <c r="A37" s="1" t="str">
        <f>IF(OR(ISBLANK(Cash!I35))," ",Cash!I35)</f>
        <v xml:space="preserve"> </v>
      </c>
      <c r="B37" s="1" t="str">
        <f>IF(OR(ISBLANK(Cash!H35))," ",Cash!H35)</f>
        <v xml:space="preserve"> </v>
      </c>
      <c r="C37" s="1" t="str">
        <f>IF(TRIM(Cash!J35) = "",$E$5,Cash!J35)</f>
        <v>99999-999</v>
      </c>
      <c r="D37" s="1" t="str">
        <f>IF(OR(ISBLANK(Cash!K35))," ",Cash!K35)</f>
        <v xml:space="preserve"> </v>
      </c>
      <c r="E37" s="1" t="str">
        <f>IF(OR(ISBLANK(Cash!L35))," ",Cash!L35)</f>
        <v xml:space="preserve"> </v>
      </c>
      <c r="F37" t="str">
        <f t="shared" si="2"/>
        <v xml:space="preserve"> </v>
      </c>
      <c r="G37" t="str">
        <f t="shared" si="3"/>
        <v xml:space="preserve"> </v>
      </c>
      <c r="H37" s="248">
        <f>Cash!G35</f>
        <v>0</v>
      </c>
      <c r="I37" s="248">
        <f>IF(Cash!F35=0,0,Cash!F35)</f>
        <v>0</v>
      </c>
      <c r="J37" s="248">
        <f t="shared" si="4"/>
        <v>0</v>
      </c>
      <c r="K37" s="249" t="str">
        <f>CONCATENATE("IMPREST: Cash Spent by ",$M$36," ",TEXT(Cash!START,"dd-mmm-yy")," to ",TEXT(Cash!END,"dd-mmm-yy")," ", Cash!D35)</f>
        <v xml:space="preserve">IMPREST: Cash Spent by  00-Jan-00 to 00-Jan-00 </v>
      </c>
      <c r="L37" s="135" t="str">
        <f t="shared" si="1"/>
        <v/>
      </c>
      <c r="N37" s="16" t="str">
        <f>Table1[[#This Row],[Tax Code Check]]</f>
        <v/>
      </c>
    </row>
    <row r="38" spans="1:14" x14ac:dyDescent="0.25">
      <c r="A38" s="1" t="str">
        <f>IF(OR(ISBLANK(Cash!I36))," ",Cash!I36)</f>
        <v xml:space="preserve"> </v>
      </c>
      <c r="B38" s="1" t="str">
        <f>IF(OR(ISBLANK(Cash!H36))," ",Cash!H36)</f>
        <v xml:space="preserve"> </v>
      </c>
      <c r="C38" s="1" t="str">
        <f>IF(TRIM(Cash!J36) = "",$E$5,Cash!J36)</f>
        <v>99999-999</v>
      </c>
      <c r="D38" s="1" t="str">
        <f>IF(OR(ISBLANK(Cash!K36))," ",Cash!K36)</f>
        <v xml:space="preserve"> </v>
      </c>
      <c r="E38" s="1" t="str">
        <f>IF(OR(ISBLANK(Cash!L36))," ",Cash!L36)</f>
        <v xml:space="preserve"> </v>
      </c>
      <c r="F38" t="str">
        <f t="shared" si="2"/>
        <v xml:space="preserve"> </v>
      </c>
      <c r="G38" t="str">
        <f t="shared" si="3"/>
        <v xml:space="preserve"> </v>
      </c>
      <c r="H38" s="248">
        <f>Cash!G36</f>
        <v>0</v>
      </c>
      <c r="I38" s="248">
        <f>IF(Cash!F36=0,0,Cash!F36)</f>
        <v>0</v>
      </c>
      <c r="J38" s="248">
        <f t="shared" si="4"/>
        <v>0</v>
      </c>
      <c r="K38" s="249" t="str">
        <f>CONCATENATE("IMPREST: Cash Spent by ",$M$36," ",TEXT(Cash!START,"dd-mmm-yy")," to ",TEXT(Cash!END,"dd-mmm-yy")," ", Cash!D36)</f>
        <v xml:space="preserve">IMPREST: Cash Spent by  00-Jan-00 to 00-Jan-00 </v>
      </c>
      <c r="L38" s="135" t="str">
        <f t="shared" si="1"/>
        <v/>
      </c>
      <c r="N38" s="16" t="str">
        <f>Table1[[#This Row],[Tax Code Check]]</f>
        <v/>
      </c>
    </row>
    <row r="39" spans="1:14" x14ac:dyDescent="0.25">
      <c r="A39" s="1" t="str">
        <f>IF(OR(ISBLANK(Cash!I37))," ",Cash!I37)</f>
        <v xml:space="preserve"> </v>
      </c>
      <c r="B39" s="1" t="str">
        <f>IF(OR(ISBLANK(Cash!H37))," ",Cash!H37)</f>
        <v xml:space="preserve"> </v>
      </c>
      <c r="C39" s="1" t="str">
        <f>IF(TRIM(Cash!J37) = "",$E$5,Cash!J37)</f>
        <v>99999-999</v>
      </c>
      <c r="D39" s="1" t="str">
        <f>IF(OR(ISBLANK(Cash!K37))," ",Cash!K37)</f>
        <v xml:space="preserve"> </v>
      </c>
      <c r="E39" s="1" t="str">
        <f>IF(OR(ISBLANK(Cash!L37))," ",Cash!L37)</f>
        <v xml:space="preserve"> </v>
      </c>
      <c r="F39" t="str">
        <f t="shared" si="2"/>
        <v xml:space="preserve"> </v>
      </c>
      <c r="G39" t="str">
        <f t="shared" si="3"/>
        <v xml:space="preserve"> </v>
      </c>
      <c r="H39" s="248">
        <f>Cash!G37</f>
        <v>0</v>
      </c>
      <c r="I39" s="248">
        <f>IF(Cash!F37=0,0,Cash!F37)</f>
        <v>0</v>
      </c>
      <c r="J39" s="248">
        <f t="shared" si="4"/>
        <v>0</v>
      </c>
      <c r="K39" s="249" t="str">
        <f>CONCATENATE("IMPREST: Cash Spent by ",$M$36," ",TEXT(Cash!START,"dd-mmm-yy")," to ",TEXT(Cash!END,"dd-mmm-yy")," ", Cash!D37)</f>
        <v xml:space="preserve">IMPREST: Cash Spent by  00-Jan-00 to 00-Jan-00 </v>
      </c>
      <c r="L39" s="135" t="str">
        <f t="shared" si="1"/>
        <v/>
      </c>
      <c r="N39" s="16" t="str">
        <f>Table1[[#This Row],[Tax Code Check]]</f>
        <v/>
      </c>
    </row>
    <row r="40" spans="1:14" x14ac:dyDescent="0.25">
      <c r="A40" s="1" t="str">
        <f>IF(OR(ISBLANK(Cash!I38))," ",Cash!I38)</f>
        <v xml:space="preserve"> </v>
      </c>
      <c r="B40" s="1" t="str">
        <f>IF(OR(ISBLANK(Cash!H38))," ",Cash!H38)</f>
        <v xml:space="preserve"> </v>
      </c>
      <c r="C40" s="1" t="str">
        <f>IF(TRIM(Cash!J38) = "",$E$5,Cash!J38)</f>
        <v>99999-999</v>
      </c>
      <c r="D40" s="1" t="str">
        <f>IF(OR(ISBLANK(Cash!K38))," ",Cash!K38)</f>
        <v xml:space="preserve"> </v>
      </c>
      <c r="E40" s="1" t="str">
        <f>IF(OR(ISBLANK(Cash!L38))," ",Cash!L38)</f>
        <v xml:space="preserve"> </v>
      </c>
      <c r="F40" t="str">
        <f t="shared" si="2"/>
        <v xml:space="preserve"> </v>
      </c>
      <c r="G40" t="str">
        <f t="shared" si="3"/>
        <v xml:space="preserve"> </v>
      </c>
      <c r="H40" s="248">
        <f>Cash!G38</f>
        <v>0</v>
      </c>
      <c r="I40" s="248">
        <f>IF(Cash!F38=0,0,Cash!F38)</f>
        <v>0</v>
      </c>
      <c r="J40" s="248">
        <f t="shared" si="4"/>
        <v>0</v>
      </c>
      <c r="K40" s="249" t="str">
        <f>CONCATENATE("IMPREST: Cash Spent by ",$M$36," ",TEXT(Cash!START,"dd-mmm-yy")," to ",TEXT(Cash!END,"dd-mmm-yy")," ", Cash!D38)</f>
        <v xml:space="preserve">IMPREST: Cash Spent by  00-Jan-00 to 00-Jan-00 </v>
      </c>
      <c r="L40" s="135" t="str">
        <f t="shared" ref="L40:L71" si="5">IF(I40&gt;"0.00","",IF(F40="P1","0",IF(F40="P4","0",IF(I40=0,"","1"))))</f>
        <v/>
      </c>
      <c r="N40" s="16" t="str">
        <f>Table1[[#This Row],[Tax Code Check]]</f>
        <v/>
      </c>
    </row>
    <row r="41" spans="1:14" x14ac:dyDescent="0.25">
      <c r="A41" s="1" t="str">
        <f>IF(OR(ISBLANK(Cash!I39))," ",Cash!I39)</f>
        <v xml:space="preserve"> </v>
      </c>
      <c r="B41" s="1" t="str">
        <f>IF(OR(ISBLANK(Cash!H39))," ",Cash!H39)</f>
        <v xml:space="preserve"> </v>
      </c>
      <c r="C41" s="1" t="str">
        <f>IF(TRIM(Cash!J39) = "",$E$5,Cash!J39)</f>
        <v>99999-999</v>
      </c>
      <c r="D41" s="1" t="str">
        <f>IF(OR(ISBLANK(Cash!K39))," ",Cash!K39)</f>
        <v xml:space="preserve"> </v>
      </c>
      <c r="E41" s="1" t="str">
        <f>IF(OR(ISBLANK(Cash!L39))," ",Cash!L39)</f>
        <v xml:space="preserve"> </v>
      </c>
      <c r="F41" t="str">
        <f t="shared" si="2"/>
        <v xml:space="preserve"> </v>
      </c>
      <c r="G41" t="str">
        <f t="shared" si="3"/>
        <v xml:space="preserve"> </v>
      </c>
      <c r="H41" s="248">
        <f>Cash!G39</f>
        <v>0</v>
      </c>
      <c r="I41" s="248">
        <f>IF(Cash!F39=0,0,Cash!F39)</f>
        <v>0</v>
      </c>
      <c r="J41" s="248">
        <f t="shared" si="4"/>
        <v>0</v>
      </c>
      <c r="K41" s="249" t="str">
        <f>CONCATENATE("IMPREST: Cash Spent by ",$M$36," ",TEXT(Cash!START,"dd-mmm-yy")," to ",TEXT(Cash!END,"dd-mmm-yy")," ", Cash!D39)</f>
        <v xml:space="preserve">IMPREST: Cash Spent by  00-Jan-00 to 00-Jan-00 </v>
      </c>
      <c r="L41" s="135" t="str">
        <f t="shared" si="5"/>
        <v/>
      </c>
      <c r="N41" s="16" t="str">
        <f>Table1[[#This Row],[Tax Code Check]]</f>
        <v/>
      </c>
    </row>
    <row r="42" spans="1:14" x14ac:dyDescent="0.25">
      <c r="A42" s="1" t="str">
        <f>IF(OR(ISBLANK(Cash!I40))," ",Cash!I40)</f>
        <v xml:space="preserve"> </v>
      </c>
      <c r="B42" s="1" t="str">
        <f>IF(OR(ISBLANK(Cash!H40))," ",Cash!H40)</f>
        <v xml:space="preserve"> </v>
      </c>
      <c r="C42" s="1" t="str">
        <f>IF(TRIM(Cash!J40) = "",$E$5,Cash!J40)</f>
        <v>99999-999</v>
      </c>
      <c r="D42" s="1" t="str">
        <f>IF(OR(ISBLANK(Cash!K40))," ",Cash!K40)</f>
        <v xml:space="preserve"> </v>
      </c>
      <c r="E42" s="1" t="str">
        <f>IF(OR(ISBLANK(Cash!L40))," ",Cash!L40)</f>
        <v xml:space="preserve"> </v>
      </c>
      <c r="F42" t="str">
        <f t="shared" si="2"/>
        <v xml:space="preserve"> </v>
      </c>
      <c r="G42" t="str">
        <f t="shared" si="3"/>
        <v xml:space="preserve"> </v>
      </c>
      <c r="H42" s="248">
        <f>Cash!G40</f>
        <v>0</v>
      </c>
      <c r="I42" s="248">
        <f>IF(Cash!F40=0,0,Cash!F40)</f>
        <v>0</v>
      </c>
      <c r="J42" s="248">
        <f t="shared" si="4"/>
        <v>0</v>
      </c>
      <c r="K42" s="249" t="str">
        <f>CONCATENATE("IMPREST: Cash Spent by ",$M$36," ",TEXT(Cash!START,"dd-mmm-yy")," to ",TEXT(Cash!END,"dd-mmm-yy")," ", Cash!D40)</f>
        <v xml:space="preserve">IMPREST: Cash Spent by  00-Jan-00 to 00-Jan-00 </v>
      </c>
      <c r="L42" s="135" t="str">
        <f t="shared" si="5"/>
        <v/>
      </c>
      <c r="N42" s="16" t="str">
        <f>Table1[[#This Row],[Tax Code Check]]</f>
        <v/>
      </c>
    </row>
    <row r="43" spans="1:14" x14ac:dyDescent="0.25">
      <c r="A43" s="1" t="str">
        <f>IF(OR(ISBLANK(Cash!I41))," ",Cash!I41)</f>
        <v xml:space="preserve"> </v>
      </c>
      <c r="B43" s="1" t="str">
        <f>IF(OR(ISBLANK(Cash!H41))," ",Cash!H41)</f>
        <v xml:space="preserve"> </v>
      </c>
      <c r="C43" s="1" t="str">
        <f>IF(TRIM(Cash!J41) = "",$E$5,Cash!J41)</f>
        <v>99999-999</v>
      </c>
      <c r="D43" s="1" t="str">
        <f>IF(OR(ISBLANK(Cash!K41))," ",Cash!K41)</f>
        <v xml:space="preserve"> </v>
      </c>
      <c r="E43" s="1" t="str">
        <f>IF(OR(ISBLANK(Cash!L41))," ",Cash!L41)</f>
        <v xml:space="preserve"> </v>
      </c>
      <c r="F43" t="str">
        <f t="shared" si="2"/>
        <v xml:space="preserve"> </v>
      </c>
      <c r="G43" t="str">
        <f t="shared" si="3"/>
        <v xml:space="preserve"> </v>
      </c>
      <c r="H43" s="248">
        <f>Cash!G41</f>
        <v>0</v>
      </c>
      <c r="I43" s="248">
        <f>IF(Cash!F41=0,0,Cash!F41)</f>
        <v>0</v>
      </c>
      <c r="J43" s="248">
        <f t="shared" si="4"/>
        <v>0</v>
      </c>
      <c r="K43" s="249" t="str">
        <f>CONCATENATE("IMPREST: Cash Spent by ",$M$36," ",TEXT(Cash!START,"dd-mmm-yy")," to ",TEXT(Cash!END,"dd-mmm-yy")," ", Cash!D41)</f>
        <v xml:space="preserve">IMPREST: Cash Spent by  00-Jan-00 to 00-Jan-00 </v>
      </c>
      <c r="L43" s="135" t="str">
        <f t="shared" si="5"/>
        <v/>
      </c>
      <c r="N43" s="16" t="str">
        <f>Table1[[#This Row],[Tax Code Check]]</f>
        <v/>
      </c>
    </row>
    <row r="44" spans="1:14" x14ac:dyDescent="0.25">
      <c r="A44" s="1" t="str">
        <f>IF(OR(ISBLANK(Cash!I42))," ",Cash!I42)</f>
        <v xml:space="preserve"> </v>
      </c>
      <c r="B44" s="1" t="str">
        <f>IF(OR(ISBLANK(Cash!H42))," ",Cash!H42)</f>
        <v xml:space="preserve"> </v>
      </c>
      <c r="C44" s="1" t="str">
        <f>IF(TRIM(Cash!J42) = "",$E$5,Cash!J42)</f>
        <v>99999-999</v>
      </c>
      <c r="D44" s="1" t="str">
        <f>IF(OR(ISBLANK(Cash!K42))," ",Cash!K42)</f>
        <v xml:space="preserve"> </v>
      </c>
      <c r="E44" s="1" t="str">
        <f>IF(OR(ISBLANK(Cash!L42))," ",Cash!L42)</f>
        <v xml:space="preserve"> </v>
      </c>
      <c r="F44" t="str">
        <f t="shared" si="2"/>
        <v xml:space="preserve"> </v>
      </c>
      <c r="G44" t="str">
        <f t="shared" si="3"/>
        <v xml:space="preserve"> </v>
      </c>
      <c r="H44" s="248">
        <f>Cash!G42</f>
        <v>0</v>
      </c>
      <c r="I44" s="248">
        <f>IF(Cash!F42=0,0,Cash!F42)</f>
        <v>0</v>
      </c>
      <c r="J44" s="248">
        <f t="shared" si="4"/>
        <v>0</v>
      </c>
      <c r="K44" s="249" t="str">
        <f>CONCATENATE("IMPREST: Cash Spent by ",$M$36," ",TEXT(Cash!START,"dd-mmm-yy")," to ",TEXT(Cash!END,"dd-mmm-yy")," ", Cash!D42)</f>
        <v xml:space="preserve">IMPREST: Cash Spent by  00-Jan-00 to 00-Jan-00 </v>
      </c>
      <c r="L44" s="135" t="str">
        <f t="shared" si="5"/>
        <v/>
      </c>
      <c r="N44" s="16" t="str">
        <f>Table1[[#This Row],[Tax Code Check]]</f>
        <v/>
      </c>
    </row>
    <row r="45" spans="1:14" x14ac:dyDescent="0.25">
      <c r="A45" s="1" t="str">
        <f>IF(OR(ISBLANK(Cash!I43))," ",Cash!I43)</f>
        <v xml:space="preserve"> </v>
      </c>
      <c r="B45" s="1" t="str">
        <f>IF(OR(ISBLANK(Cash!H43))," ",Cash!H43)</f>
        <v xml:space="preserve"> </v>
      </c>
      <c r="C45" s="1" t="str">
        <f>IF(TRIM(Cash!J43) = "",$E$5,Cash!J43)</f>
        <v>99999-999</v>
      </c>
      <c r="D45" s="1" t="str">
        <f>IF(OR(ISBLANK(Cash!K43))," ",Cash!K43)</f>
        <v xml:space="preserve"> </v>
      </c>
      <c r="E45" s="1" t="str">
        <f>IF(OR(ISBLANK(Cash!L43))," ",Cash!L43)</f>
        <v xml:space="preserve"> </v>
      </c>
      <c r="F45" t="str">
        <f t="shared" si="2"/>
        <v xml:space="preserve"> </v>
      </c>
      <c r="G45" t="str">
        <f t="shared" si="3"/>
        <v xml:space="preserve"> </v>
      </c>
      <c r="H45" s="248">
        <f>Cash!G43</f>
        <v>0</v>
      </c>
      <c r="I45" s="248">
        <f>IF(Cash!F43=0,0,Cash!F43)</f>
        <v>0</v>
      </c>
      <c r="J45" s="248">
        <f t="shared" si="4"/>
        <v>0</v>
      </c>
      <c r="K45" s="249" t="str">
        <f>CONCATENATE("IMPREST: Cash Spent by ",$M$36," ",TEXT(Cash!START,"dd-mmm-yy")," to ",TEXT(Cash!END,"dd-mmm-yy")," ", Cash!D43)</f>
        <v xml:space="preserve">IMPREST: Cash Spent by  00-Jan-00 to 00-Jan-00 </v>
      </c>
      <c r="L45" s="135" t="str">
        <f t="shared" si="5"/>
        <v/>
      </c>
      <c r="N45" s="16" t="str">
        <f>Table1[[#This Row],[Tax Code Check]]</f>
        <v/>
      </c>
    </row>
    <row r="46" spans="1:14" x14ac:dyDescent="0.25">
      <c r="A46" s="1" t="str">
        <f>IF(OR(ISBLANK(Cash!I44))," ",Cash!I44)</f>
        <v xml:space="preserve"> </v>
      </c>
      <c r="B46" s="1" t="str">
        <f>IF(OR(ISBLANK(Cash!H44))," ",Cash!H44)</f>
        <v xml:space="preserve"> </v>
      </c>
      <c r="C46" s="1" t="str">
        <f>IF(TRIM(Cash!J44) = "",$E$5,Cash!J44)</f>
        <v>99999-999</v>
      </c>
      <c r="D46" s="1" t="str">
        <f>IF(OR(ISBLANK(Cash!K44))," ",Cash!K44)</f>
        <v xml:space="preserve"> </v>
      </c>
      <c r="E46" s="1" t="str">
        <f>IF(OR(ISBLANK(Cash!L44))," ",Cash!L44)</f>
        <v xml:space="preserve"> </v>
      </c>
      <c r="F46" t="str">
        <f t="shared" si="2"/>
        <v xml:space="preserve"> </v>
      </c>
      <c r="G46" t="str">
        <f t="shared" si="3"/>
        <v xml:space="preserve"> </v>
      </c>
      <c r="H46" s="248">
        <f>Cash!G44</f>
        <v>0</v>
      </c>
      <c r="I46" s="248">
        <f>IF(Cash!F44=0,0,Cash!F44)</f>
        <v>0</v>
      </c>
      <c r="J46" s="248">
        <f t="shared" si="4"/>
        <v>0</v>
      </c>
      <c r="K46" s="249" t="str">
        <f>CONCATENATE("IMPREST: Cash Spent by ",$M$36," ",TEXT(Cash!START,"dd-mmm-yy")," to ",TEXT(Cash!END,"dd-mmm-yy")," ", Cash!D44)</f>
        <v xml:space="preserve">IMPREST: Cash Spent by  00-Jan-00 to 00-Jan-00 </v>
      </c>
      <c r="L46" s="135" t="str">
        <f t="shared" si="5"/>
        <v/>
      </c>
      <c r="N46" s="16" t="str">
        <f>Table1[[#This Row],[Tax Code Check]]</f>
        <v/>
      </c>
    </row>
    <row r="47" spans="1:14" x14ac:dyDescent="0.25">
      <c r="A47" s="1" t="str">
        <f>IF(OR(ISBLANK(Cash!I45))," ",Cash!I45)</f>
        <v xml:space="preserve"> </v>
      </c>
      <c r="B47" s="1" t="str">
        <f>IF(OR(ISBLANK(Cash!H45))," ",Cash!H45)</f>
        <v xml:space="preserve"> </v>
      </c>
      <c r="C47" s="1" t="str">
        <f>IF(TRIM(Cash!J45) = "",$E$5,Cash!J45)</f>
        <v>99999-999</v>
      </c>
      <c r="D47" s="1" t="str">
        <f>IF(OR(ISBLANK(Cash!K45))," ",Cash!K45)</f>
        <v xml:space="preserve"> </v>
      </c>
      <c r="E47" s="1" t="str">
        <f>IF(OR(ISBLANK(Cash!L45))," ",Cash!L45)</f>
        <v xml:space="preserve"> </v>
      </c>
      <c r="F47" t="str">
        <f t="shared" si="2"/>
        <v xml:space="preserve"> </v>
      </c>
      <c r="G47" t="str">
        <f t="shared" si="3"/>
        <v xml:space="preserve"> </v>
      </c>
      <c r="H47" s="248">
        <f>Cash!G45</f>
        <v>0</v>
      </c>
      <c r="I47" s="248">
        <f>IF(Cash!F45=0,0,Cash!F45)</f>
        <v>0</v>
      </c>
      <c r="J47" s="248">
        <f t="shared" si="4"/>
        <v>0</v>
      </c>
      <c r="K47" s="249" t="str">
        <f>CONCATENATE("IMPREST: Cash Spent by ",$M$36," ",TEXT(Cash!START,"dd-mmm-yy")," to ",TEXT(Cash!END,"dd-mmm-yy")," ", Cash!D45)</f>
        <v xml:space="preserve">IMPREST: Cash Spent by  00-Jan-00 to 00-Jan-00 </v>
      </c>
      <c r="L47" s="135" t="str">
        <f t="shared" si="5"/>
        <v/>
      </c>
      <c r="N47" s="16" t="str">
        <f>Table1[[#This Row],[Tax Code Check]]</f>
        <v/>
      </c>
    </row>
    <row r="48" spans="1:14" x14ac:dyDescent="0.25">
      <c r="A48" s="1" t="str">
        <f>IF(OR(ISBLANK(Cash!I46))," ",Cash!I46)</f>
        <v xml:space="preserve"> </v>
      </c>
      <c r="B48" s="1" t="str">
        <f>IF(OR(ISBLANK(Cash!H46))," ",Cash!H46)</f>
        <v xml:space="preserve"> </v>
      </c>
      <c r="C48" s="1" t="str">
        <f>IF(TRIM(Cash!J46) = "",$E$5,Cash!J46)</f>
        <v>99999-999</v>
      </c>
      <c r="D48" s="1" t="str">
        <f>IF(OR(ISBLANK(Cash!K46))," ",Cash!K46)</f>
        <v xml:space="preserve"> </v>
      </c>
      <c r="E48" s="1" t="str">
        <f>IF(OR(ISBLANK(Cash!L46))," ",Cash!L46)</f>
        <v xml:space="preserve"> </v>
      </c>
      <c r="F48" t="str">
        <f t="shared" si="2"/>
        <v xml:space="preserve"> </v>
      </c>
      <c r="G48" t="str">
        <f t="shared" si="3"/>
        <v xml:space="preserve"> </v>
      </c>
      <c r="H48" s="248">
        <f>Cash!G46</f>
        <v>0</v>
      </c>
      <c r="I48" s="248">
        <f>IF(Cash!F46=0,0,Cash!F46)</f>
        <v>0</v>
      </c>
      <c r="J48" s="248">
        <f t="shared" si="4"/>
        <v>0</v>
      </c>
      <c r="K48" s="249" t="str">
        <f>CONCATENATE("IMPREST: Cash Spent by ",$M$36," ",TEXT(Cash!START,"dd-mmm-yy")," to ",TEXT(Cash!END,"dd-mmm-yy")," ", Cash!D46)</f>
        <v xml:space="preserve">IMPREST: Cash Spent by  00-Jan-00 to 00-Jan-00 </v>
      </c>
      <c r="L48" s="135" t="str">
        <f t="shared" si="5"/>
        <v/>
      </c>
      <c r="N48" s="16" t="str">
        <f>Table1[[#This Row],[Tax Code Check]]</f>
        <v/>
      </c>
    </row>
    <row r="49" spans="1:14" x14ac:dyDescent="0.25">
      <c r="A49" s="1" t="str">
        <f>IF(OR(ISBLANK(Cash!I47))," ",Cash!I47)</f>
        <v xml:space="preserve"> </v>
      </c>
      <c r="B49" s="1" t="str">
        <f>IF(OR(ISBLANK(Cash!H47))," ",Cash!H47)</f>
        <v xml:space="preserve"> </v>
      </c>
      <c r="C49" s="1" t="str">
        <f>IF(TRIM(Cash!J47) = "",$E$5,Cash!J47)</f>
        <v>99999-999</v>
      </c>
      <c r="D49" s="1" t="str">
        <f>IF(OR(ISBLANK(Cash!K47))," ",Cash!K47)</f>
        <v xml:space="preserve"> </v>
      </c>
      <c r="E49" s="1" t="str">
        <f>IF(OR(ISBLANK(Cash!L47))," ",Cash!L47)</f>
        <v xml:space="preserve"> </v>
      </c>
      <c r="F49" t="str">
        <f t="shared" si="2"/>
        <v xml:space="preserve"> </v>
      </c>
      <c r="G49" t="str">
        <f t="shared" si="3"/>
        <v xml:space="preserve"> </v>
      </c>
      <c r="H49" s="248">
        <f>Cash!G47</f>
        <v>0</v>
      </c>
      <c r="I49" s="248">
        <f>IF(Cash!F47=0,0,Cash!F47)</f>
        <v>0</v>
      </c>
      <c r="J49" s="248">
        <f t="shared" si="4"/>
        <v>0</v>
      </c>
      <c r="K49" s="249" t="str">
        <f>CONCATENATE("IMPREST: Cash Spent by ",$M$36," ",TEXT(Cash!START,"dd-mmm-yy")," to ",TEXT(Cash!END,"dd-mmm-yy")," ", Cash!D47)</f>
        <v xml:space="preserve">IMPREST: Cash Spent by  00-Jan-00 to 00-Jan-00 </v>
      </c>
      <c r="L49" s="135" t="str">
        <f t="shared" si="5"/>
        <v/>
      </c>
      <c r="N49" s="16" t="str">
        <f>Table1[[#This Row],[Tax Code Check]]</f>
        <v/>
      </c>
    </row>
    <row r="50" spans="1:14" x14ac:dyDescent="0.25">
      <c r="A50" s="1" t="str">
        <f>IF(OR(ISBLANK(Cash!I48))," ",Cash!I48)</f>
        <v xml:space="preserve"> </v>
      </c>
      <c r="B50" s="1" t="str">
        <f>IF(OR(ISBLANK(Cash!H48))," ",Cash!H48)</f>
        <v xml:space="preserve"> </v>
      </c>
      <c r="C50" s="1" t="str">
        <f>IF(TRIM(Cash!J48) = "",$E$5,Cash!J48)</f>
        <v>99999-999</v>
      </c>
      <c r="D50" s="1" t="str">
        <f>IF(OR(ISBLANK(Cash!K48))," ",Cash!K48)</f>
        <v xml:space="preserve"> </v>
      </c>
      <c r="E50" s="1" t="str">
        <f>IF(OR(ISBLANK(Cash!L48))," ",Cash!L48)</f>
        <v xml:space="preserve"> </v>
      </c>
      <c r="F50" t="str">
        <f t="shared" si="2"/>
        <v xml:space="preserve"> </v>
      </c>
      <c r="G50" t="str">
        <f t="shared" si="3"/>
        <v xml:space="preserve"> </v>
      </c>
      <c r="H50" s="248">
        <f>Cash!G48</f>
        <v>0</v>
      </c>
      <c r="I50" s="248">
        <f>IF(Cash!F48=0,0,Cash!F48)</f>
        <v>0</v>
      </c>
      <c r="J50" s="248">
        <f t="shared" si="4"/>
        <v>0</v>
      </c>
      <c r="K50" s="249" t="str">
        <f>CONCATENATE("IMPREST: Cash Spent by ",$M$36," ",TEXT(Cash!START,"dd-mmm-yy")," to ",TEXT(Cash!END,"dd-mmm-yy")," ", Cash!D48)</f>
        <v xml:space="preserve">IMPREST: Cash Spent by  00-Jan-00 to 00-Jan-00 </v>
      </c>
      <c r="L50" s="135" t="str">
        <f t="shared" si="5"/>
        <v/>
      </c>
      <c r="N50" s="16" t="str">
        <f>Table1[[#This Row],[Tax Code Check]]</f>
        <v/>
      </c>
    </row>
    <row r="51" spans="1:14" x14ac:dyDescent="0.25">
      <c r="A51" s="1" t="str">
        <f>IF(OR(ISBLANK(Cash!I49))," ",Cash!I49)</f>
        <v xml:space="preserve"> </v>
      </c>
      <c r="B51" s="1" t="str">
        <f>IF(OR(ISBLANK(Cash!H49))," ",Cash!H49)</f>
        <v xml:space="preserve"> </v>
      </c>
      <c r="C51" s="1" t="str">
        <f>IF(TRIM(Cash!J49) = "",$E$5,Cash!J49)</f>
        <v>99999-999</v>
      </c>
      <c r="D51" s="1" t="str">
        <f>IF(OR(ISBLANK(Cash!K49))," ",Cash!K49)</f>
        <v xml:space="preserve"> </v>
      </c>
      <c r="E51" s="1" t="str">
        <f>IF(OR(ISBLANK(Cash!L49))," ",Cash!L49)</f>
        <v xml:space="preserve"> </v>
      </c>
      <c r="F51" t="str">
        <f t="shared" si="2"/>
        <v xml:space="preserve"> </v>
      </c>
      <c r="G51" t="str">
        <f t="shared" si="3"/>
        <v xml:space="preserve"> </v>
      </c>
      <c r="H51" s="248">
        <f>Cash!G49</f>
        <v>0</v>
      </c>
      <c r="I51" s="248">
        <f>IF(Cash!F49=0,0,Cash!F49)</f>
        <v>0</v>
      </c>
      <c r="J51" s="248">
        <f t="shared" si="4"/>
        <v>0</v>
      </c>
      <c r="K51" s="249" t="str">
        <f>CONCATENATE("IMPREST: Cash Spent by ",$M$36," ",TEXT(Cash!START,"dd-mmm-yy")," to ",TEXT(Cash!END,"dd-mmm-yy")," ", Cash!D49)</f>
        <v xml:space="preserve">IMPREST: Cash Spent by  00-Jan-00 to 00-Jan-00 </v>
      </c>
      <c r="L51" s="135" t="str">
        <f t="shared" si="5"/>
        <v/>
      </c>
      <c r="N51" s="16" t="str">
        <f>Table1[[#This Row],[Tax Code Check]]</f>
        <v/>
      </c>
    </row>
    <row r="52" spans="1:14" x14ac:dyDescent="0.25">
      <c r="A52" s="1" t="str">
        <f>IF(OR(ISBLANK(Cash!I50))," ",Cash!I50)</f>
        <v xml:space="preserve"> </v>
      </c>
      <c r="B52" s="1" t="str">
        <f>IF(OR(ISBLANK(Cash!H50))," ",Cash!H50)</f>
        <v xml:space="preserve"> </v>
      </c>
      <c r="C52" s="1" t="str">
        <f>IF(TRIM(Cash!J50) = "",$E$5,Cash!J50)</f>
        <v>99999-999</v>
      </c>
      <c r="D52" s="1" t="str">
        <f>IF(OR(ISBLANK(Cash!K50))," ",Cash!K50)</f>
        <v xml:space="preserve"> </v>
      </c>
      <c r="E52" s="1" t="str">
        <f>IF(OR(ISBLANK(Cash!L50))," ",Cash!L50)</f>
        <v xml:space="preserve"> </v>
      </c>
      <c r="F52" t="str">
        <f t="shared" si="2"/>
        <v xml:space="preserve"> </v>
      </c>
      <c r="G52" t="str">
        <f t="shared" si="3"/>
        <v xml:space="preserve"> </v>
      </c>
      <c r="H52" s="248">
        <f>Cash!G50</f>
        <v>0</v>
      </c>
      <c r="I52" s="248">
        <f>IF(Cash!F50=0,0,Cash!F50)</f>
        <v>0</v>
      </c>
      <c r="J52" s="248">
        <f t="shared" si="4"/>
        <v>0</v>
      </c>
      <c r="K52" s="249" t="str">
        <f>CONCATENATE("IMPREST: Cash Spent by ",$M$36," ",TEXT(Cash!START,"dd-mmm-yy")," to ",TEXT(Cash!END,"dd-mmm-yy")," ", Cash!D50)</f>
        <v xml:space="preserve">IMPREST: Cash Spent by  00-Jan-00 to 00-Jan-00 </v>
      </c>
      <c r="L52" s="135" t="str">
        <f t="shared" si="5"/>
        <v/>
      </c>
      <c r="N52" s="16" t="str">
        <f>Table1[[#This Row],[Tax Code Check]]</f>
        <v/>
      </c>
    </row>
    <row r="53" spans="1:14" x14ac:dyDescent="0.25">
      <c r="A53" s="1" t="str">
        <f>IF(OR(ISBLANK(Cash!I51))," ",Cash!I51)</f>
        <v xml:space="preserve"> </v>
      </c>
      <c r="B53" s="1" t="str">
        <f>IF(OR(ISBLANK(Cash!H51))," ",Cash!H51)</f>
        <v xml:space="preserve"> </v>
      </c>
      <c r="C53" s="1" t="str">
        <f>IF(TRIM(Cash!J51) = "",$E$5,Cash!J51)</f>
        <v>99999-999</v>
      </c>
      <c r="D53" s="1" t="str">
        <f>IF(OR(ISBLANK(Cash!K51))," ",Cash!K51)</f>
        <v xml:space="preserve"> </v>
      </c>
      <c r="E53" s="1" t="str">
        <f>IF(OR(ISBLANK(Cash!L51))," ",Cash!L51)</f>
        <v xml:space="preserve"> </v>
      </c>
      <c r="F53" t="str">
        <f t="shared" si="2"/>
        <v xml:space="preserve"> </v>
      </c>
      <c r="G53" t="str">
        <f t="shared" si="3"/>
        <v xml:space="preserve"> </v>
      </c>
      <c r="H53" s="248">
        <f>Cash!G51</f>
        <v>0</v>
      </c>
      <c r="I53" s="248">
        <f>IF(Cash!F51=0,0,Cash!F51)</f>
        <v>0</v>
      </c>
      <c r="J53" s="248">
        <f t="shared" si="4"/>
        <v>0</v>
      </c>
      <c r="K53" s="249" t="str">
        <f>CONCATENATE("IMPREST: Cash Spent by ",$M$36," ",TEXT(Cash!START,"dd-mmm-yy")," to ",TEXT(Cash!END,"dd-mmm-yy")," ", Cash!D51)</f>
        <v xml:space="preserve">IMPREST: Cash Spent by  00-Jan-00 to 00-Jan-00 </v>
      </c>
      <c r="L53" s="135" t="str">
        <f t="shared" si="5"/>
        <v/>
      </c>
      <c r="N53" s="16" t="str">
        <f>Table1[[#This Row],[Tax Code Check]]</f>
        <v/>
      </c>
    </row>
    <row r="54" spans="1:14" x14ac:dyDescent="0.25">
      <c r="A54" s="1" t="str">
        <f>IF(OR(ISBLANK(Cash!I52))," ",Cash!I52)</f>
        <v xml:space="preserve"> </v>
      </c>
      <c r="B54" s="1" t="str">
        <f>IF(OR(ISBLANK(Cash!H52))," ",Cash!H52)</f>
        <v xml:space="preserve"> </v>
      </c>
      <c r="C54" s="1" t="str">
        <f>IF(TRIM(Cash!J52) = "",$E$5,Cash!J52)</f>
        <v>99999-999</v>
      </c>
      <c r="D54" s="1" t="str">
        <f>IF(OR(ISBLANK(Cash!K52))," ",Cash!K52)</f>
        <v xml:space="preserve"> </v>
      </c>
      <c r="E54" s="1" t="str">
        <f>IF(OR(ISBLANK(Cash!L52))," ",Cash!L52)</f>
        <v xml:space="preserve"> </v>
      </c>
      <c r="F54" t="str">
        <f t="shared" si="2"/>
        <v xml:space="preserve"> </v>
      </c>
      <c r="G54" t="str">
        <f t="shared" si="3"/>
        <v xml:space="preserve"> </v>
      </c>
      <c r="H54" s="248">
        <f>Cash!G52</f>
        <v>0</v>
      </c>
      <c r="I54" s="248">
        <f>IF(Cash!F52=0,0,Cash!F52)</f>
        <v>0</v>
      </c>
      <c r="J54" s="248">
        <f t="shared" si="4"/>
        <v>0</v>
      </c>
      <c r="K54" s="249" t="str">
        <f>CONCATENATE("IMPREST: Cash Spent by ",$M$36," ",TEXT(Cash!START,"dd-mmm-yy")," to ",TEXT(Cash!END,"dd-mmm-yy")," ", Cash!D52)</f>
        <v xml:space="preserve">IMPREST: Cash Spent by  00-Jan-00 to 00-Jan-00 </v>
      </c>
      <c r="L54" s="135" t="str">
        <f t="shared" si="5"/>
        <v/>
      </c>
      <c r="N54" s="16" t="str">
        <f>Table1[[#This Row],[Tax Code Check]]</f>
        <v/>
      </c>
    </row>
    <row r="55" spans="1:14" x14ac:dyDescent="0.25">
      <c r="A55" s="1" t="str">
        <f>IF(OR(ISBLANK(Cash!I53))," ",Cash!I53)</f>
        <v xml:space="preserve"> </v>
      </c>
      <c r="B55" s="1" t="str">
        <f>IF(OR(ISBLANK(Cash!H53))," ",Cash!H53)</f>
        <v xml:space="preserve"> </v>
      </c>
      <c r="C55" s="1" t="str">
        <f>IF(TRIM(Cash!J53) = "",$E$5,Cash!J53)</f>
        <v>99999-999</v>
      </c>
      <c r="D55" s="1" t="str">
        <f>IF(OR(ISBLANK(Cash!K53))," ",Cash!K53)</f>
        <v xml:space="preserve"> </v>
      </c>
      <c r="E55" s="1" t="str">
        <f>IF(OR(ISBLANK(Cash!L53))," ",Cash!L53)</f>
        <v xml:space="preserve"> </v>
      </c>
      <c r="F55" t="str">
        <f t="shared" si="2"/>
        <v xml:space="preserve"> </v>
      </c>
      <c r="G55" t="str">
        <f t="shared" si="3"/>
        <v xml:space="preserve"> </v>
      </c>
      <c r="H55" s="248">
        <f>Cash!G53</f>
        <v>0</v>
      </c>
      <c r="I55" s="248">
        <f>IF(Cash!F53=0,0,Cash!F53)</f>
        <v>0</v>
      </c>
      <c r="J55" s="248">
        <f t="shared" si="4"/>
        <v>0</v>
      </c>
      <c r="K55" s="249" t="str">
        <f>CONCATENATE("IMPREST: Cash Spent by ",$M$36," ",TEXT(Cash!START,"dd-mmm-yy")," to ",TEXT(Cash!END,"dd-mmm-yy")," ", Cash!D53)</f>
        <v xml:space="preserve">IMPREST: Cash Spent by  00-Jan-00 to 00-Jan-00 </v>
      </c>
      <c r="L55" s="135" t="str">
        <f t="shared" si="5"/>
        <v/>
      </c>
      <c r="N55" s="16" t="str">
        <f>Table1[[#This Row],[Tax Code Check]]</f>
        <v/>
      </c>
    </row>
    <row r="56" spans="1:14" x14ac:dyDescent="0.25">
      <c r="A56" s="1" t="str">
        <f>IF(OR(ISBLANK(Cash!I54))," ",Cash!I54)</f>
        <v xml:space="preserve"> </v>
      </c>
      <c r="B56" s="1" t="str">
        <f>IF(OR(ISBLANK(Cash!H54))," ",Cash!H54)</f>
        <v xml:space="preserve"> </v>
      </c>
      <c r="C56" s="1" t="str">
        <f>IF(TRIM(Cash!J54) = "",$E$5,Cash!J54)</f>
        <v>99999-999</v>
      </c>
      <c r="D56" s="1" t="str">
        <f>IF(OR(ISBLANK(Cash!K54))," ",Cash!K54)</f>
        <v xml:space="preserve"> </v>
      </c>
      <c r="E56" s="1" t="str">
        <f>IF(OR(ISBLANK(Cash!L54))," ",Cash!L54)</f>
        <v xml:space="preserve"> </v>
      </c>
      <c r="F56" t="str">
        <f t="shared" si="2"/>
        <v xml:space="preserve"> </v>
      </c>
      <c r="G56" t="str">
        <f t="shared" si="3"/>
        <v xml:space="preserve"> </v>
      </c>
      <c r="H56" s="248">
        <f>Cash!G54</f>
        <v>0</v>
      </c>
      <c r="I56" s="248">
        <f>IF(Cash!F54=0,0,Cash!F54)</f>
        <v>0</v>
      </c>
      <c r="J56" s="248">
        <f t="shared" si="4"/>
        <v>0</v>
      </c>
      <c r="K56" s="249" t="str">
        <f>CONCATENATE("IMPREST: Cash Spent by ",$M$36," ",TEXT(Cash!START,"dd-mmm-yy")," to ",TEXT(Cash!END,"dd-mmm-yy")," ", Cash!D54)</f>
        <v xml:space="preserve">IMPREST: Cash Spent by  00-Jan-00 to 00-Jan-00 </v>
      </c>
      <c r="L56" s="135" t="str">
        <f t="shared" si="5"/>
        <v/>
      </c>
      <c r="N56" s="16" t="str">
        <f>Table1[[#This Row],[Tax Code Check]]</f>
        <v/>
      </c>
    </row>
    <row r="57" spans="1:14" x14ac:dyDescent="0.25">
      <c r="A57" s="1" t="str">
        <f>IF(OR(ISBLANK(Cash!I55))," ",Cash!I55)</f>
        <v xml:space="preserve"> </v>
      </c>
      <c r="B57" s="1" t="str">
        <f>IF(OR(ISBLANK(Cash!H55))," ",Cash!H55)</f>
        <v xml:space="preserve"> </v>
      </c>
      <c r="C57" s="1" t="str">
        <f>IF(TRIM(Cash!J55) = "",$E$5,Cash!J55)</f>
        <v>99999-999</v>
      </c>
      <c r="D57" s="1" t="str">
        <f>IF(OR(ISBLANK(Cash!K55))," ",Cash!K55)</f>
        <v xml:space="preserve"> </v>
      </c>
      <c r="E57" s="1" t="str">
        <f>IF(OR(ISBLANK(Cash!L55))," ",Cash!L55)</f>
        <v xml:space="preserve"> </v>
      </c>
      <c r="F57" t="str">
        <f t="shared" si="2"/>
        <v xml:space="preserve"> </v>
      </c>
      <c r="G57" t="str">
        <f t="shared" si="3"/>
        <v xml:space="preserve"> </v>
      </c>
      <c r="H57" s="248">
        <f>Cash!G55</f>
        <v>0</v>
      </c>
      <c r="I57" s="248">
        <f>IF(Cash!F55=0,0,Cash!F55)</f>
        <v>0</v>
      </c>
      <c r="J57" s="248">
        <f t="shared" si="4"/>
        <v>0</v>
      </c>
      <c r="K57" s="249" t="str">
        <f>CONCATENATE("IMPREST: Cash Spent by ",$M$36," ",TEXT(Cash!START,"dd-mmm-yy")," to ",TEXT(Cash!END,"dd-mmm-yy")," ", Cash!D55)</f>
        <v xml:space="preserve">IMPREST: Cash Spent by  00-Jan-00 to 00-Jan-00 </v>
      </c>
      <c r="L57" s="135" t="str">
        <f t="shared" si="5"/>
        <v/>
      </c>
      <c r="N57" s="16" t="str">
        <f>Table1[[#This Row],[Tax Code Check]]</f>
        <v/>
      </c>
    </row>
    <row r="58" spans="1:14" x14ac:dyDescent="0.25">
      <c r="A58" s="1" t="str">
        <f>IF(OR(ISBLANK(Cash!I56))," ",Cash!I56)</f>
        <v xml:space="preserve"> </v>
      </c>
      <c r="B58" s="1" t="str">
        <f>IF(OR(ISBLANK(Cash!H56))," ",Cash!H56)</f>
        <v xml:space="preserve"> </v>
      </c>
      <c r="C58" s="1" t="str">
        <f>IF(TRIM(Cash!J56) = "",$E$5,Cash!J56)</f>
        <v>99999-999</v>
      </c>
      <c r="D58" s="1" t="str">
        <f>IF(OR(ISBLANK(Cash!K56))," ",Cash!K56)</f>
        <v xml:space="preserve"> </v>
      </c>
      <c r="E58" s="1" t="str">
        <f>IF(OR(ISBLANK(Cash!L56))," ",Cash!L56)</f>
        <v xml:space="preserve"> </v>
      </c>
      <c r="F58" t="str">
        <f t="shared" si="2"/>
        <v xml:space="preserve"> </v>
      </c>
      <c r="G58" t="str">
        <f t="shared" si="3"/>
        <v xml:space="preserve"> </v>
      </c>
      <c r="H58" s="248">
        <f>Cash!G56</f>
        <v>0</v>
      </c>
      <c r="I58" s="248">
        <f>IF(Cash!F56=0,0,Cash!F56)</f>
        <v>0</v>
      </c>
      <c r="J58" s="248">
        <f t="shared" si="4"/>
        <v>0</v>
      </c>
      <c r="K58" s="249" t="str">
        <f>CONCATENATE("IMPREST: Cash Spent by ",$M$36," ",TEXT(Cash!START,"dd-mmm-yy")," to ",TEXT(Cash!END,"dd-mmm-yy")," ", Cash!D56)</f>
        <v xml:space="preserve">IMPREST: Cash Spent by  00-Jan-00 to 00-Jan-00 </v>
      </c>
      <c r="L58" s="135" t="str">
        <f t="shared" si="5"/>
        <v/>
      </c>
      <c r="N58" s="16" t="str">
        <f>Table1[[#This Row],[Tax Code Check]]</f>
        <v/>
      </c>
    </row>
    <row r="59" spans="1:14" x14ac:dyDescent="0.25">
      <c r="A59" s="1" t="str">
        <f>IF(OR(ISBLANK(Cash!I57))," ",Cash!I57)</f>
        <v xml:space="preserve"> </v>
      </c>
      <c r="B59" s="1" t="str">
        <f>IF(OR(ISBLANK(Cash!H57))," ",Cash!H57)</f>
        <v xml:space="preserve"> </v>
      </c>
      <c r="C59" s="1" t="str">
        <f>IF(TRIM(Cash!J57) = "",$E$5,Cash!J57)</f>
        <v>99999-999</v>
      </c>
      <c r="D59" s="1" t="str">
        <f>IF(OR(ISBLANK(Cash!K57))," ",Cash!K57)</f>
        <v xml:space="preserve"> </v>
      </c>
      <c r="E59" s="1" t="str">
        <f>IF(OR(ISBLANK(Cash!L57))," ",Cash!L57)</f>
        <v xml:space="preserve"> </v>
      </c>
      <c r="F59" t="str">
        <f t="shared" si="2"/>
        <v xml:space="preserve"> </v>
      </c>
      <c r="G59" t="str">
        <f t="shared" si="3"/>
        <v xml:space="preserve"> </v>
      </c>
      <c r="H59" s="248">
        <f>Cash!G57</f>
        <v>0</v>
      </c>
      <c r="I59" s="248">
        <f>IF(Cash!F57=0,0,Cash!F57)</f>
        <v>0</v>
      </c>
      <c r="J59" s="248">
        <f t="shared" si="4"/>
        <v>0</v>
      </c>
      <c r="K59" s="249" t="str">
        <f>CONCATENATE("IMPREST: Cash Spent by ",$M$36," ",TEXT(Cash!START,"dd-mmm-yy")," to ",TEXT(Cash!END,"dd-mmm-yy")," ", Cash!D57)</f>
        <v xml:space="preserve">IMPREST: Cash Spent by  00-Jan-00 to 00-Jan-00 </v>
      </c>
      <c r="L59" s="135" t="str">
        <f t="shared" si="5"/>
        <v/>
      </c>
      <c r="N59" s="16" t="str">
        <f>Table1[[#This Row],[Tax Code Check]]</f>
        <v/>
      </c>
    </row>
    <row r="60" spans="1:14" x14ac:dyDescent="0.25">
      <c r="A60" s="1" t="str">
        <f>IF(OR(ISBLANK(Cash!I58))," ",Cash!I58)</f>
        <v xml:space="preserve"> </v>
      </c>
      <c r="B60" s="1" t="str">
        <f>IF(OR(ISBLANK(Cash!H58))," ",Cash!H58)</f>
        <v xml:space="preserve"> </v>
      </c>
      <c r="C60" s="1" t="str">
        <f>IF(TRIM(Cash!J58) = "",$E$5,Cash!J58)</f>
        <v>99999-999</v>
      </c>
      <c r="D60" s="1" t="str">
        <f>IF(OR(ISBLANK(Cash!K58))," ",Cash!K58)</f>
        <v xml:space="preserve"> </v>
      </c>
      <c r="E60" s="1" t="str">
        <f>IF(OR(ISBLANK(Cash!L58))," ",Cash!L58)</f>
        <v xml:space="preserve"> </v>
      </c>
      <c r="F60" t="str">
        <f t="shared" si="2"/>
        <v xml:space="preserve"> </v>
      </c>
      <c r="G60" t="str">
        <f t="shared" si="3"/>
        <v xml:space="preserve"> </v>
      </c>
      <c r="H60" s="248">
        <f>Cash!G58</f>
        <v>0</v>
      </c>
      <c r="I60" s="248">
        <f>IF(Cash!F58=0,0,Cash!F58)</f>
        <v>0</v>
      </c>
      <c r="J60" s="248">
        <f t="shared" si="4"/>
        <v>0</v>
      </c>
      <c r="K60" s="249" t="str">
        <f>CONCATENATE("IMPREST: Cash Spent by ",$M$36," ",TEXT(Cash!START,"dd-mmm-yy")," to ",TEXT(Cash!END,"dd-mmm-yy")," ", Cash!D58)</f>
        <v xml:space="preserve">IMPREST: Cash Spent by  00-Jan-00 to 00-Jan-00 </v>
      </c>
      <c r="L60" s="135" t="str">
        <f t="shared" si="5"/>
        <v/>
      </c>
      <c r="N60" s="16" t="str">
        <f>Table1[[#This Row],[Tax Code Check]]</f>
        <v/>
      </c>
    </row>
    <row r="61" spans="1:14" x14ac:dyDescent="0.25">
      <c r="A61" s="1" t="str">
        <f>IF(OR(ISBLANK(Cash!I59))," ",Cash!I59)</f>
        <v xml:space="preserve"> </v>
      </c>
      <c r="B61" s="1" t="str">
        <f>IF(OR(ISBLANK(Cash!H59))," ",Cash!H59)</f>
        <v xml:space="preserve"> </v>
      </c>
      <c r="C61" s="1" t="str">
        <f>IF(TRIM(Cash!J59) = "",$E$5,Cash!J59)</f>
        <v>99999-999</v>
      </c>
      <c r="D61" s="1" t="str">
        <f>IF(OR(ISBLANK(Cash!K59))," ",Cash!K59)</f>
        <v xml:space="preserve"> </v>
      </c>
      <c r="E61" s="1" t="str">
        <f>IF(OR(ISBLANK(Cash!L59))," ",Cash!L59)</f>
        <v xml:space="preserve"> </v>
      </c>
      <c r="F61" t="str">
        <f t="shared" si="2"/>
        <v xml:space="preserve"> </v>
      </c>
      <c r="G61" t="str">
        <f t="shared" si="3"/>
        <v xml:space="preserve"> </v>
      </c>
      <c r="H61" s="248">
        <f>Cash!G59</f>
        <v>0</v>
      </c>
      <c r="I61" s="248">
        <f>IF(Cash!F59=0,0,Cash!F59)</f>
        <v>0</v>
      </c>
      <c r="J61" s="248">
        <f t="shared" si="4"/>
        <v>0</v>
      </c>
      <c r="K61" s="249" t="str">
        <f>CONCATENATE("IMPREST: Cash Spent by ",$M$36," ",TEXT(Cash!START,"dd-mmm-yy")," to ",TEXT(Cash!END,"dd-mmm-yy")," ", Cash!D59)</f>
        <v xml:space="preserve">IMPREST: Cash Spent by  00-Jan-00 to 00-Jan-00 </v>
      </c>
      <c r="L61" s="135" t="str">
        <f t="shared" si="5"/>
        <v/>
      </c>
      <c r="N61" s="16" t="str">
        <f>Table1[[#This Row],[Tax Code Check]]</f>
        <v/>
      </c>
    </row>
    <row r="62" spans="1:14" x14ac:dyDescent="0.25">
      <c r="A62" s="1" t="str">
        <f>IF(OR(ISBLANK(Cash!I60))," ",Cash!I60)</f>
        <v xml:space="preserve"> </v>
      </c>
      <c r="B62" s="1" t="str">
        <f>IF(OR(ISBLANK(Cash!H60))," ",Cash!H60)</f>
        <v xml:space="preserve"> </v>
      </c>
      <c r="C62" s="1" t="str">
        <f>IF(TRIM(Cash!J60) = "",$E$5,Cash!J60)</f>
        <v>99999-999</v>
      </c>
      <c r="D62" s="1" t="str">
        <f>IF(OR(ISBLANK(Cash!K60))," ",Cash!K60)</f>
        <v xml:space="preserve"> </v>
      </c>
      <c r="E62" s="1" t="str">
        <f>IF(OR(ISBLANK(Cash!L60))," ",Cash!L60)</f>
        <v xml:space="preserve"> </v>
      </c>
      <c r="F62" t="str">
        <f t="shared" si="2"/>
        <v xml:space="preserve"> </v>
      </c>
      <c r="G62" t="str">
        <f t="shared" si="3"/>
        <v xml:space="preserve"> </v>
      </c>
      <c r="H62" s="248">
        <f>Cash!G60</f>
        <v>0</v>
      </c>
      <c r="I62" s="248">
        <f>IF(Cash!F60=0,0,Cash!F60)</f>
        <v>0</v>
      </c>
      <c r="J62" s="248">
        <f t="shared" si="4"/>
        <v>0</v>
      </c>
      <c r="K62" s="249" t="str">
        <f>CONCATENATE("IMPREST: Cash Spent by ",$M$36," ",TEXT(Cash!START,"dd-mmm-yy")," to ",TEXT(Cash!END,"dd-mmm-yy")," ", Cash!D60)</f>
        <v xml:space="preserve">IMPREST: Cash Spent by  00-Jan-00 to 00-Jan-00 </v>
      </c>
      <c r="L62" s="135" t="str">
        <f t="shared" si="5"/>
        <v/>
      </c>
      <c r="N62" s="16" t="str">
        <f>Table1[[#This Row],[Tax Code Check]]</f>
        <v/>
      </c>
    </row>
    <row r="63" spans="1:14" x14ac:dyDescent="0.25">
      <c r="A63" s="1" t="str">
        <f>IF(OR(ISBLANK(Cash!I61))," ",Cash!I61)</f>
        <v xml:space="preserve"> </v>
      </c>
      <c r="B63" s="1" t="str">
        <f>IF(OR(ISBLANK(Cash!H61))," ",Cash!H61)</f>
        <v xml:space="preserve"> </v>
      </c>
      <c r="C63" s="1" t="str">
        <f>IF(TRIM(Cash!J61) = "",$E$5,Cash!J61)</f>
        <v>99999-999</v>
      </c>
      <c r="D63" s="1" t="str">
        <f>IF(OR(ISBLANK(Cash!K61))," ",Cash!K61)</f>
        <v xml:space="preserve"> </v>
      </c>
      <c r="E63" s="1" t="str">
        <f>IF(OR(ISBLANK(Cash!L61))," ",Cash!L61)</f>
        <v xml:space="preserve"> </v>
      </c>
      <c r="F63" t="str">
        <f t="shared" si="2"/>
        <v xml:space="preserve"> </v>
      </c>
      <c r="G63" t="str">
        <f t="shared" si="3"/>
        <v xml:space="preserve"> </v>
      </c>
      <c r="H63" s="248">
        <f>Cash!G61</f>
        <v>0</v>
      </c>
      <c r="I63" s="248">
        <f>IF(Cash!F61=0,0,Cash!F61)</f>
        <v>0</v>
      </c>
      <c r="J63" s="248">
        <f t="shared" si="4"/>
        <v>0</v>
      </c>
      <c r="K63" s="249" t="str">
        <f>CONCATENATE("IMPREST: Cash Spent by ",$M$36," ",TEXT(Cash!START,"dd-mmm-yy")," to ",TEXT(Cash!END,"dd-mmm-yy")," ", Cash!D61)</f>
        <v xml:space="preserve">IMPREST: Cash Spent by  00-Jan-00 to 00-Jan-00 </v>
      </c>
      <c r="L63" s="135" t="str">
        <f t="shared" si="5"/>
        <v/>
      </c>
      <c r="N63" s="16" t="str">
        <f>Table1[[#This Row],[Tax Code Check]]</f>
        <v/>
      </c>
    </row>
    <row r="64" spans="1:14" x14ac:dyDescent="0.25">
      <c r="A64" s="1" t="str">
        <f>IF(OR(ISBLANK(Cash!I62))," ",Cash!I62)</f>
        <v xml:space="preserve"> </v>
      </c>
      <c r="B64" s="1" t="str">
        <f>IF(OR(ISBLANK(Cash!H62))," ",Cash!H62)</f>
        <v xml:space="preserve"> </v>
      </c>
      <c r="C64" s="1" t="str">
        <f>IF(TRIM(Cash!J62) = "",$E$5,Cash!J62)</f>
        <v>99999-999</v>
      </c>
      <c r="D64" s="1" t="str">
        <f>IF(OR(ISBLANK(Cash!K62))," ",Cash!K62)</f>
        <v xml:space="preserve"> </v>
      </c>
      <c r="E64" s="1" t="str">
        <f>IF(OR(ISBLANK(Cash!L62))," ",Cash!L62)</f>
        <v xml:space="preserve"> </v>
      </c>
      <c r="F64" t="str">
        <f t="shared" si="2"/>
        <v xml:space="preserve"> </v>
      </c>
      <c r="G64" t="str">
        <f t="shared" si="3"/>
        <v xml:space="preserve"> </v>
      </c>
      <c r="H64" s="248">
        <f>Cash!G62</f>
        <v>0</v>
      </c>
      <c r="I64" s="248">
        <f>IF(Cash!F62=0,0,Cash!F62)</f>
        <v>0</v>
      </c>
      <c r="J64" s="248">
        <f t="shared" si="4"/>
        <v>0</v>
      </c>
      <c r="K64" s="249" t="str">
        <f>CONCATENATE("IMPREST: Cash Spent by ",$M$36," ",TEXT(Cash!START,"dd-mmm-yy")," to ",TEXT(Cash!END,"dd-mmm-yy")," ", Cash!D62)</f>
        <v xml:space="preserve">IMPREST: Cash Spent by  00-Jan-00 to 00-Jan-00 </v>
      </c>
      <c r="L64" s="135" t="str">
        <f t="shared" si="5"/>
        <v/>
      </c>
      <c r="N64" s="16" t="str">
        <f>Table1[[#This Row],[Tax Code Check]]</f>
        <v/>
      </c>
    </row>
    <row r="65" spans="1:14" x14ac:dyDescent="0.25">
      <c r="A65" s="1" t="str">
        <f>IF(OR(ISBLANK(Cash!I63))," ",Cash!I63)</f>
        <v xml:space="preserve"> </v>
      </c>
      <c r="B65" s="1" t="str">
        <f>IF(OR(ISBLANK(Cash!H63))," ",Cash!H63)</f>
        <v xml:space="preserve"> </v>
      </c>
      <c r="C65" s="1" t="str">
        <f>IF(TRIM(Cash!J63) = "",$E$5,Cash!J63)</f>
        <v>99999-999</v>
      </c>
      <c r="D65" s="1" t="str">
        <f>IF(OR(ISBLANK(Cash!K63))," ",Cash!K63)</f>
        <v xml:space="preserve"> </v>
      </c>
      <c r="E65" s="1" t="str">
        <f>IF(OR(ISBLANK(Cash!L63))," ",Cash!L63)</f>
        <v xml:space="preserve"> </v>
      </c>
      <c r="F65" t="str">
        <f t="shared" si="2"/>
        <v xml:space="preserve"> </v>
      </c>
      <c r="G65" t="str">
        <f t="shared" si="3"/>
        <v xml:space="preserve"> </v>
      </c>
      <c r="H65" s="248">
        <f>Cash!G63</f>
        <v>0</v>
      </c>
      <c r="I65" s="248">
        <f>IF(Cash!F63=0,0,Cash!F63)</f>
        <v>0</v>
      </c>
      <c r="J65" s="248">
        <f t="shared" si="4"/>
        <v>0</v>
      </c>
      <c r="K65" s="249" t="str">
        <f>CONCATENATE("IMPREST: Cash Spent by ",$M$36," ",TEXT(Cash!START,"dd-mmm-yy")," to ",TEXT(Cash!END,"dd-mmm-yy")," ", Cash!D63)</f>
        <v xml:space="preserve">IMPREST: Cash Spent by  00-Jan-00 to 00-Jan-00 </v>
      </c>
      <c r="L65" s="135" t="str">
        <f t="shared" si="5"/>
        <v/>
      </c>
      <c r="N65" s="16" t="str">
        <f>Table1[[#This Row],[Tax Code Check]]</f>
        <v/>
      </c>
    </row>
    <row r="66" spans="1:14" x14ac:dyDescent="0.25">
      <c r="A66" s="1" t="str">
        <f>IF(OR(ISBLANK(Cash!I64))," ",Cash!I64)</f>
        <v xml:space="preserve"> </v>
      </c>
      <c r="B66" s="1" t="str">
        <f>IF(OR(ISBLANK(Cash!H64))," ",Cash!H64)</f>
        <v xml:space="preserve"> </v>
      </c>
      <c r="C66" s="1" t="str">
        <f>IF(TRIM(Cash!J64) = "",$E$5,Cash!J64)</f>
        <v>99999-999</v>
      </c>
      <c r="D66" s="1" t="str">
        <f>IF(OR(ISBLANK(Cash!K64))," ",Cash!K64)</f>
        <v xml:space="preserve"> </v>
      </c>
      <c r="E66" s="1" t="str">
        <f>IF(OR(ISBLANK(Cash!L64))," ",Cash!L64)</f>
        <v xml:space="preserve"> </v>
      </c>
      <c r="F66" t="str">
        <f t="shared" si="2"/>
        <v xml:space="preserve"> </v>
      </c>
      <c r="G66" t="str">
        <f t="shared" si="3"/>
        <v xml:space="preserve"> </v>
      </c>
      <c r="H66" s="248">
        <f>Cash!G64</f>
        <v>0</v>
      </c>
      <c r="I66" s="248">
        <f>IF(Cash!F64=0,0,Cash!F64)</f>
        <v>0</v>
      </c>
      <c r="J66" s="248">
        <f t="shared" si="4"/>
        <v>0</v>
      </c>
      <c r="K66" s="249" t="str">
        <f>CONCATENATE("IMPREST: Cash Spent by ",$M$36," ",TEXT(Cash!START,"dd-mmm-yy")," to ",TEXT(Cash!END,"dd-mmm-yy")," ", Cash!D64)</f>
        <v xml:space="preserve">IMPREST: Cash Spent by  00-Jan-00 to 00-Jan-00 </v>
      </c>
      <c r="L66" s="135" t="str">
        <f t="shared" si="5"/>
        <v/>
      </c>
      <c r="N66" s="16" t="str">
        <f>Table1[[#This Row],[Tax Code Check]]</f>
        <v/>
      </c>
    </row>
    <row r="67" spans="1:14" x14ac:dyDescent="0.25">
      <c r="A67" s="1" t="str">
        <f>IF(OR(ISBLANK(Cash!I65))," ",Cash!I65)</f>
        <v xml:space="preserve"> </v>
      </c>
      <c r="B67" s="1" t="str">
        <f>IF(OR(ISBLANK(Cash!H65))," ",Cash!H65)</f>
        <v xml:space="preserve"> </v>
      </c>
      <c r="C67" s="1" t="str">
        <f>IF(TRIM(Cash!J65) = "",$E$5,Cash!J65)</f>
        <v>99999-999</v>
      </c>
      <c r="D67" s="1" t="str">
        <f>IF(OR(ISBLANK(Cash!K65))," ",Cash!K65)</f>
        <v xml:space="preserve"> </v>
      </c>
      <c r="E67" s="1" t="str">
        <f>IF(OR(ISBLANK(Cash!L65))," ",Cash!L65)</f>
        <v xml:space="preserve"> </v>
      </c>
      <c r="F67" t="str">
        <f t="shared" si="2"/>
        <v xml:space="preserve"> </v>
      </c>
      <c r="G67" t="str">
        <f t="shared" si="3"/>
        <v xml:space="preserve"> </v>
      </c>
      <c r="H67" s="248">
        <f>Cash!G65</f>
        <v>0</v>
      </c>
      <c r="I67" s="248">
        <f>IF(Cash!F65=0,0,Cash!F65)</f>
        <v>0</v>
      </c>
      <c r="J67" s="248">
        <f t="shared" si="4"/>
        <v>0</v>
      </c>
      <c r="K67" s="249" t="str">
        <f>CONCATENATE("IMPREST: Cash Spent by ",$M$36," ",TEXT(Cash!START,"dd-mmm-yy")," to ",TEXT(Cash!END,"dd-mmm-yy")," ", Cash!D65)</f>
        <v xml:space="preserve">IMPREST: Cash Spent by  00-Jan-00 to 00-Jan-00 </v>
      </c>
      <c r="L67" s="135" t="str">
        <f t="shared" si="5"/>
        <v/>
      </c>
      <c r="N67" s="16" t="str">
        <f>Table1[[#This Row],[Tax Code Check]]</f>
        <v/>
      </c>
    </row>
    <row r="68" spans="1:14" x14ac:dyDescent="0.25">
      <c r="A68" s="1" t="str">
        <f>IF(OR(ISBLANK(Cash!I66))," ",Cash!I66)</f>
        <v xml:space="preserve"> </v>
      </c>
      <c r="B68" s="1" t="str">
        <f>IF(OR(ISBLANK(Cash!H66))," ",Cash!H66)</f>
        <v xml:space="preserve"> </v>
      </c>
      <c r="C68" s="1" t="str">
        <f>IF(TRIM(Cash!J66) = "",$E$5,Cash!J66)</f>
        <v>99999-999</v>
      </c>
      <c r="D68" s="1" t="str">
        <f>IF(OR(ISBLANK(Cash!K66))," ",Cash!K66)</f>
        <v xml:space="preserve"> </v>
      </c>
      <c r="E68" s="1" t="str">
        <f>IF(OR(ISBLANK(Cash!L66))," ",Cash!L66)</f>
        <v xml:space="preserve"> </v>
      </c>
      <c r="F68" t="str">
        <f t="shared" si="2"/>
        <v xml:space="preserve"> </v>
      </c>
      <c r="G68" t="str">
        <f t="shared" si="3"/>
        <v xml:space="preserve"> </v>
      </c>
      <c r="H68" s="248">
        <f>Cash!G66</f>
        <v>0</v>
      </c>
      <c r="I68" s="248">
        <f>IF(Cash!F66=0,0,Cash!F66)</f>
        <v>0</v>
      </c>
      <c r="J68" s="248">
        <f t="shared" si="4"/>
        <v>0</v>
      </c>
      <c r="K68" s="249" t="str">
        <f>CONCATENATE("IMPREST: Cash Spent by ",$M$36," ",TEXT(Cash!START,"dd-mmm-yy")," to ",TEXT(Cash!END,"dd-mmm-yy")," ", Cash!D66)</f>
        <v xml:space="preserve">IMPREST: Cash Spent by  00-Jan-00 to 00-Jan-00 </v>
      </c>
      <c r="L68" s="135" t="str">
        <f t="shared" si="5"/>
        <v/>
      </c>
      <c r="N68" s="16" t="str">
        <f>Table1[[#This Row],[Tax Code Check]]</f>
        <v/>
      </c>
    </row>
    <row r="69" spans="1:14" x14ac:dyDescent="0.25">
      <c r="A69" s="1" t="str">
        <f>IF(OR(ISBLANK(Cash!I67))," ",Cash!I67)</f>
        <v xml:space="preserve"> </v>
      </c>
      <c r="B69" s="1" t="str">
        <f>IF(OR(ISBLANK(Cash!H67))," ",Cash!H67)</f>
        <v xml:space="preserve"> </v>
      </c>
      <c r="C69" s="1" t="str">
        <f>IF(TRIM(Cash!J67) = "",$E$5,Cash!J67)</f>
        <v>99999-999</v>
      </c>
      <c r="D69" s="1" t="str">
        <f>IF(OR(ISBLANK(Cash!K67))," ",Cash!K67)</f>
        <v xml:space="preserve"> </v>
      </c>
      <c r="E69" s="1" t="str">
        <f>IF(OR(ISBLANK(Cash!L67))," ",Cash!L67)</f>
        <v xml:space="preserve"> </v>
      </c>
      <c r="F69" t="str">
        <f t="shared" si="2"/>
        <v xml:space="preserve"> </v>
      </c>
      <c r="G69" t="str">
        <f t="shared" si="3"/>
        <v xml:space="preserve"> </v>
      </c>
      <c r="H69" s="248">
        <f>Cash!G67</f>
        <v>0</v>
      </c>
      <c r="I69" s="248">
        <f>IF(Cash!F67=0,0,Cash!F67)</f>
        <v>0</v>
      </c>
      <c r="J69" s="248">
        <f t="shared" si="4"/>
        <v>0</v>
      </c>
      <c r="K69" s="249" t="str">
        <f>CONCATENATE("IMPREST: Cash Spent by ",$M$36," ",TEXT(Cash!START,"dd-mmm-yy")," to ",TEXT(Cash!END,"dd-mmm-yy")," ", Cash!D67)</f>
        <v xml:space="preserve">IMPREST: Cash Spent by  00-Jan-00 to 00-Jan-00 </v>
      </c>
      <c r="L69" s="135" t="str">
        <f t="shared" si="5"/>
        <v/>
      </c>
      <c r="N69" s="16" t="str">
        <f>Table1[[#This Row],[Tax Code Check]]</f>
        <v/>
      </c>
    </row>
    <row r="70" spans="1:14" x14ac:dyDescent="0.25">
      <c r="A70" s="1" t="str">
        <f>IF(OR(ISBLANK(Cash!I68))," ",Cash!I68)</f>
        <v xml:space="preserve"> </v>
      </c>
      <c r="B70" s="1" t="str">
        <f>IF(OR(ISBLANK(Cash!H68))," ",Cash!H68)</f>
        <v xml:space="preserve"> </v>
      </c>
      <c r="C70" s="1" t="str">
        <f>IF(TRIM(Cash!J68) = "",$E$5,Cash!J68)</f>
        <v>99999-999</v>
      </c>
      <c r="D70" s="1" t="str">
        <f>IF(OR(ISBLANK(Cash!K68))," ",Cash!K68)</f>
        <v xml:space="preserve"> </v>
      </c>
      <c r="E70" s="1" t="str">
        <f>IF(OR(ISBLANK(Cash!L68))," ",Cash!L68)</f>
        <v xml:space="preserve"> </v>
      </c>
      <c r="F70" t="str">
        <f t="shared" si="2"/>
        <v xml:space="preserve"> </v>
      </c>
      <c r="G70" t="str">
        <f t="shared" si="3"/>
        <v xml:space="preserve"> </v>
      </c>
      <c r="H70" s="248">
        <f>Cash!G68</f>
        <v>0</v>
      </c>
      <c r="I70" s="248">
        <f>IF(Cash!F68=0,0,Cash!F68)</f>
        <v>0</v>
      </c>
      <c r="J70" s="248">
        <f t="shared" si="4"/>
        <v>0</v>
      </c>
      <c r="K70" s="249" t="str">
        <f>CONCATENATE("IMPREST: Cash Spent by ",$M$36," ",TEXT(Cash!START,"dd-mmm-yy")," to ",TEXT(Cash!END,"dd-mmm-yy")," ", Cash!D68)</f>
        <v xml:space="preserve">IMPREST: Cash Spent by  00-Jan-00 to 00-Jan-00 </v>
      </c>
      <c r="L70" s="135" t="str">
        <f t="shared" si="5"/>
        <v/>
      </c>
      <c r="N70" s="16" t="str">
        <f>Table1[[#This Row],[Tax Code Check]]</f>
        <v/>
      </c>
    </row>
    <row r="71" spans="1:14" x14ac:dyDescent="0.25">
      <c r="A71" s="1" t="str">
        <f>IF(OR(ISBLANK(Cash!I69))," ",Cash!I69)</f>
        <v xml:space="preserve"> </v>
      </c>
      <c r="B71" s="1" t="str">
        <f>IF(OR(ISBLANK(Cash!H69))," ",Cash!H69)</f>
        <v xml:space="preserve"> </v>
      </c>
      <c r="C71" s="1" t="str">
        <f>IF(TRIM(Cash!J69) = "",$E$5,Cash!J69)</f>
        <v>99999-999</v>
      </c>
      <c r="D71" s="1" t="str">
        <f>IF(OR(ISBLANK(Cash!K69))," ",Cash!K69)</f>
        <v xml:space="preserve"> </v>
      </c>
      <c r="E71" s="1" t="str">
        <f>IF(OR(ISBLANK(Cash!L69))," ",Cash!L69)</f>
        <v xml:space="preserve"> </v>
      </c>
      <c r="F71" t="str">
        <f t="shared" si="2"/>
        <v xml:space="preserve"> </v>
      </c>
      <c r="G71" t="str">
        <f t="shared" si="3"/>
        <v xml:space="preserve"> </v>
      </c>
      <c r="H71" s="248">
        <f>Cash!G69</f>
        <v>0</v>
      </c>
      <c r="I71" s="248">
        <f>IF(Cash!F69=0,0,Cash!F69)</f>
        <v>0</v>
      </c>
      <c r="J71" s="248">
        <f t="shared" si="4"/>
        <v>0</v>
      </c>
      <c r="K71" s="249" t="str">
        <f>CONCATENATE("IMPREST: Cash Spent by ",$M$36," ",TEXT(Cash!START,"dd-mmm-yy")," to ",TEXT(Cash!END,"dd-mmm-yy")," ", Cash!D69)</f>
        <v xml:space="preserve">IMPREST: Cash Spent by  00-Jan-00 to 00-Jan-00 </v>
      </c>
      <c r="L71" s="135" t="str">
        <f t="shared" si="5"/>
        <v/>
      </c>
      <c r="N71" s="16" t="str">
        <f>Table1[[#This Row],[Tax Code Check]]</f>
        <v/>
      </c>
    </row>
    <row r="72" spans="1:14" x14ac:dyDescent="0.25">
      <c r="A72" s="1" t="str">
        <f>IF(OR(ISBLANK(Cash!I70))," ",Cash!I70)</f>
        <v xml:space="preserve"> </v>
      </c>
      <c r="B72" s="1" t="str">
        <f>IF(OR(ISBLANK(Cash!H70))," ",Cash!H70)</f>
        <v xml:space="preserve"> </v>
      </c>
      <c r="C72" s="1" t="str">
        <f>IF(TRIM(Cash!J70) = "",$E$5,Cash!J70)</f>
        <v>99999-999</v>
      </c>
      <c r="D72" s="1" t="str">
        <f>IF(OR(ISBLANK(Cash!K70))," ",Cash!K70)</f>
        <v xml:space="preserve"> </v>
      </c>
      <c r="E72" s="1" t="str">
        <f>IF(OR(ISBLANK(Cash!L70))," ",Cash!L70)</f>
        <v xml:space="preserve"> </v>
      </c>
      <c r="F72" t="str">
        <f t="shared" si="2"/>
        <v xml:space="preserve"> </v>
      </c>
      <c r="G72" t="str">
        <f t="shared" si="3"/>
        <v xml:space="preserve"> </v>
      </c>
      <c r="H72" s="248">
        <f>Cash!G70</f>
        <v>0</v>
      </c>
      <c r="I72" s="248">
        <f>IF(Cash!F70=0,0,Cash!F70)</f>
        <v>0</v>
      </c>
      <c r="J72" s="248">
        <f t="shared" si="4"/>
        <v>0</v>
      </c>
      <c r="K72" s="249" t="str">
        <f>CONCATENATE("IMPREST: Cash Spent by ",$M$36," ",TEXT(Cash!START,"dd-mmm-yy")," to ",TEXT(Cash!END,"dd-mmm-yy")," ", Cash!D70)</f>
        <v xml:space="preserve">IMPREST: Cash Spent by  00-Jan-00 to 00-Jan-00 </v>
      </c>
      <c r="L72" s="135" t="str">
        <f t="shared" ref="L72:L103" si="6">IF(I72&gt;"0.00","",IF(F72="P1","0",IF(F72="P4","0",IF(I72=0,"","1"))))</f>
        <v/>
      </c>
      <c r="N72" s="16" t="str">
        <f>Table1[[#This Row],[Tax Code Check]]</f>
        <v/>
      </c>
    </row>
    <row r="73" spans="1:14" x14ac:dyDescent="0.25">
      <c r="A73" s="1" t="str">
        <f>IF(OR(ISBLANK(Cash!I71))," ",Cash!I71)</f>
        <v xml:space="preserve"> </v>
      </c>
      <c r="B73" s="1" t="str">
        <f>IF(OR(ISBLANK(Cash!H71))," ",Cash!H71)</f>
        <v xml:space="preserve"> </v>
      </c>
      <c r="C73" s="1" t="str">
        <f>IF(TRIM(Cash!J71) = "",$E$5,Cash!J71)</f>
        <v>99999-999</v>
      </c>
      <c r="D73" s="1" t="str">
        <f>IF(OR(ISBLANK(Cash!K71))," ",Cash!K71)</f>
        <v xml:space="preserve"> </v>
      </c>
      <c r="E73" s="1" t="str">
        <f>IF(OR(ISBLANK(Cash!L71))," ",Cash!L71)</f>
        <v xml:space="preserve"> </v>
      </c>
      <c r="F73" t="str">
        <f t="shared" ref="F73:F136" si="7">IF(I73=0," ",IF(I73=ROUND(H73/6,2),"P1",IF(I73=ROUND(H73/21,2),"P4"," ")))</f>
        <v xml:space="preserve"> </v>
      </c>
      <c r="G73" t="str">
        <f t="shared" ref="G73:G107" si="8">IF(F73="P1","TX",IF(F73="P4","TX"," "))</f>
        <v xml:space="preserve"> </v>
      </c>
      <c r="H73" s="248">
        <f>Cash!G71</f>
        <v>0</v>
      </c>
      <c r="I73" s="248">
        <f>IF(Cash!F71=0,0,Cash!F71)</f>
        <v>0</v>
      </c>
      <c r="J73" s="248">
        <f t="shared" ref="J73:J108" si="9">ROUND(H73-I73,2)</f>
        <v>0</v>
      </c>
      <c r="K73" s="249" t="str">
        <f>CONCATENATE("IMPREST: Cash Spent by ",$M$36," ",TEXT(Cash!START,"dd-mmm-yy")," to ",TEXT(Cash!END,"dd-mmm-yy")," ", Cash!D71)</f>
        <v xml:space="preserve">IMPREST: Cash Spent by  00-Jan-00 to 00-Jan-00 </v>
      </c>
      <c r="L73" s="135" t="str">
        <f t="shared" si="6"/>
        <v/>
      </c>
      <c r="N73" s="16" t="str">
        <f>Table1[[#This Row],[Tax Code Check]]</f>
        <v/>
      </c>
    </row>
    <row r="74" spans="1:14" x14ac:dyDescent="0.25">
      <c r="A74" s="1" t="str">
        <f>IF(OR(ISBLANK(Cash!I72))," ",Cash!I72)</f>
        <v xml:space="preserve"> </v>
      </c>
      <c r="B74" s="1" t="str">
        <f>IF(OR(ISBLANK(Cash!H72))," ",Cash!H72)</f>
        <v xml:space="preserve"> </v>
      </c>
      <c r="C74" s="1" t="str">
        <f>IF(TRIM(Cash!J72) = "",$E$5,Cash!J72)</f>
        <v>99999-999</v>
      </c>
      <c r="D74" s="1" t="str">
        <f>IF(OR(ISBLANK(Cash!K72))," ",Cash!K72)</f>
        <v xml:space="preserve"> </v>
      </c>
      <c r="E74" s="1" t="str">
        <f>IF(OR(ISBLANK(Cash!L72))," ",Cash!L72)</f>
        <v xml:space="preserve"> </v>
      </c>
      <c r="F74" t="str">
        <f t="shared" si="7"/>
        <v xml:space="preserve"> </v>
      </c>
      <c r="G74" t="str">
        <f t="shared" si="8"/>
        <v xml:space="preserve"> </v>
      </c>
      <c r="H74" s="248">
        <f>Cash!G72</f>
        <v>0</v>
      </c>
      <c r="I74" s="248">
        <f>IF(Cash!F72=0,0,Cash!F72)</f>
        <v>0</v>
      </c>
      <c r="J74" s="248">
        <f t="shared" si="9"/>
        <v>0</v>
      </c>
      <c r="K74" s="249" t="str">
        <f>CONCATENATE("IMPREST: Cash Spent by ",$M$36," ",TEXT(Cash!START,"dd-mmm-yy")," to ",TEXT(Cash!END,"dd-mmm-yy")," ", Cash!D72)</f>
        <v xml:space="preserve">IMPREST: Cash Spent by  00-Jan-00 to 00-Jan-00 </v>
      </c>
      <c r="L74" s="135" t="str">
        <f t="shared" si="6"/>
        <v/>
      </c>
      <c r="N74" s="16" t="str">
        <f>Table1[[#This Row],[Tax Code Check]]</f>
        <v/>
      </c>
    </row>
    <row r="75" spans="1:14" x14ac:dyDescent="0.25">
      <c r="A75" s="1" t="str">
        <f>IF(OR(ISBLANK(Cash!I73))," ",Cash!I73)</f>
        <v xml:space="preserve"> </v>
      </c>
      <c r="B75" s="1" t="str">
        <f>IF(OR(ISBLANK(Cash!H73))," ",Cash!H73)</f>
        <v xml:space="preserve"> </v>
      </c>
      <c r="C75" s="1" t="str">
        <f>IF(TRIM(Cash!J73) = "",$E$5,Cash!J73)</f>
        <v>99999-999</v>
      </c>
      <c r="D75" s="1" t="str">
        <f>IF(OR(ISBLANK(Cash!K73))," ",Cash!K73)</f>
        <v xml:space="preserve"> </v>
      </c>
      <c r="E75" s="1" t="str">
        <f>IF(OR(ISBLANK(Cash!L73))," ",Cash!L73)</f>
        <v xml:space="preserve"> </v>
      </c>
      <c r="F75" t="str">
        <f t="shared" si="7"/>
        <v xml:space="preserve"> </v>
      </c>
      <c r="G75" t="str">
        <f t="shared" si="8"/>
        <v xml:space="preserve"> </v>
      </c>
      <c r="H75" s="248">
        <f>Cash!G73</f>
        <v>0</v>
      </c>
      <c r="I75" s="248">
        <f>IF(Cash!F73=0,0,Cash!F73)</f>
        <v>0</v>
      </c>
      <c r="J75" s="248">
        <f t="shared" si="9"/>
        <v>0</v>
      </c>
      <c r="K75" s="249" t="str">
        <f>CONCATENATE("IMPREST: Cash Spent by ",$M$36," ",TEXT(Cash!START,"dd-mmm-yy")," to ",TEXT(Cash!END,"dd-mmm-yy")," ", Cash!D73)</f>
        <v xml:space="preserve">IMPREST: Cash Spent by  00-Jan-00 to 00-Jan-00 </v>
      </c>
      <c r="L75" s="135" t="str">
        <f t="shared" si="6"/>
        <v/>
      </c>
      <c r="N75" s="16" t="str">
        <f>Table1[[#This Row],[Tax Code Check]]</f>
        <v/>
      </c>
    </row>
    <row r="76" spans="1:14" x14ac:dyDescent="0.25">
      <c r="A76" s="1" t="str">
        <f>IF(OR(ISBLANK(Cash!I74))," ",Cash!I74)</f>
        <v xml:space="preserve"> </v>
      </c>
      <c r="B76" s="1" t="str">
        <f>IF(OR(ISBLANK(Cash!H74))," ",Cash!H74)</f>
        <v xml:space="preserve"> </v>
      </c>
      <c r="C76" s="1" t="str">
        <f>IF(TRIM(Cash!J74) = "",$E$5,Cash!J74)</f>
        <v>99999-999</v>
      </c>
      <c r="D76" s="1" t="str">
        <f>IF(OR(ISBLANK(Cash!K74))," ",Cash!K74)</f>
        <v xml:space="preserve"> </v>
      </c>
      <c r="E76" s="1" t="str">
        <f>IF(OR(ISBLANK(Cash!L74))," ",Cash!L74)</f>
        <v xml:space="preserve"> </v>
      </c>
      <c r="F76" t="str">
        <f t="shared" si="7"/>
        <v xml:space="preserve"> </v>
      </c>
      <c r="G76" t="str">
        <f t="shared" si="8"/>
        <v xml:space="preserve"> </v>
      </c>
      <c r="H76" s="248">
        <f>Cash!G74</f>
        <v>0</v>
      </c>
      <c r="I76" s="248">
        <f>IF(Cash!F74=0,0,Cash!F74)</f>
        <v>0</v>
      </c>
      <c r="J76" s="248">
        <f t="shared" si="9"/>
        <v>0</v>
      </c>
      <c r="K76" s="249" t="str">
        <f>CONCATENATE("IMPREST: Cash Spent by ",$M$36," ",TEXT(Cash!START,"dd-mmm-yy")," to ",TEXT(Cash!END,"dd-mmm-yy")," ", Cash!D74)</f>
        <v xml:space="preserve">IMPREST: Cash Spent by  00-Jan-00 to 00-Jan-00 </v>
      </c>
      <c r="L76" s="135" t="str">
        <f t="shared" si="6"/>
        <v/>
      </c>
      <c r="N76" s="16" t="str">
        <f>Table1[[#This Row],[Tax Code Check]]</f>
        <v/>
      </c>
    </row>
    <row r="77" spans="1:14" x14ac:dyDescent="0.25">
      <c r="A77" s="1" t="str">
        <f>IF(OR(ISBLANK(Cash!I75))," ",Cash!I75)</f>
        <v xml:space="preserve"> </v>
      </c>
      <c r="B77" s="1" t="str">
        <f>IF(OR(ISBLANK(Cash!H75))," ",Cash!H75)</f>
        <v xml:space="preserve"> </v>
      </c>
      <c r="C77" s="1" t="str">
        <f>IF(TRIM(Cash!J75) = "",$E$5,Cash!J75)</f>
        <v>99999-999</v>
      </c>
      <c r="D77" s="1" t="str">
        <f>IF(OR(ISBLANK(Cash!K75))," ",Cash!K75)</f>
        <v xml:space="preserve"> </v>
      </c>
      <c r="E77" s="1" t="str">
        <f>IF(OR(ISBLANK(Cash!L75))," ",Cash!L75)</f>
        <v xml:space="preserve"> </v>
      </c>
      <c r="F77" t="str">
        <f t="shared" si="7"/>
        <v xml:space="preserve"> </v>
      </c>
      <c r="G77" t="str">
        <f t="shared" si="8"/>
        <v xml:space="preserve"> </v>
      </c>
      <c r="H77" s="248">
        <f>Cash!G75</f>
        <v>0</v>
      </c>
      <c r="I77" s="248">
        <f>IF(Cash!F75=0,0,Cash!F75)</f>
        <v>0</v>
      </c>
      <c r="J77" s="248">
        <f t="shared" si="9"/>
        <v>0</v>
      </c>
      <c r="K77" s="249" t="str">
        <f>CONCATENATE("IMPREST: Cash Spent by ",$M$36," ",TEXT(Cash!START,"dd-mmm-yy")," to ",TEXT(Cash!END,"dd-mmm-yy")," ", Cash!D75)</f>
        <v xml:space="preserve">IMPREST: Cash Spent by  00-Jan-00 to 00-Jan-00 </v>
      </c>
      <c r="L77" s="135" t="str">
        <f t="shared" si="6"/>
        <v/>
      </c>
      <c r="N77" s="16" t="str">
        <f>Table1[[#This Row],[Tax Code Check]]</f>
        <v/>
      </c>
    </row>
    <row r="78" spans="1:14" x14ac:dyDescent="0.25">
      <c r="A78" s="1" t="str">
        <f>IF(OR(ISBLANK(Cash!I76))," ",Cash!I76)</f>
        <v xml:space="preserve"> </v>
      </c>
      <c r="B78" s="1" t="str">
        <f>IF(OR(ISBLANK(Cash!H76))," ",Cash!H76)</f>
        <v xml:space="preserve"> </v>
      </c>
      <c r="C78" s="1" t="str">
        <f>IF(TRIM(Cash!J76) = "",$E$5,Cash!J76)</f>
        <v>99999-999</v>
      </c>
      <c r="D78" s="1" t="str">
        <f>IF(OR(ISBLANK(Cash!K76))," ",Cash!K76)</f>
        <v xml:space="preserve"> </v>
      </c>
      <c r="E78" s="1" t="str">
        <f>IF(OR(ISBLANK(Cash!L76))," ",Cash!L76)</f>
        <v xml:space="preserve"> </v>
      </c>
      <c r="F78" t="str">
        <f t="shared" si="7"/>
        <v xml:space="preserve"> </v>
      </c>
      <c r="G78" t="str">
        <f t="shared" si="8"/>
        <v xml:space="preserve"> </v>
      </c>
      <c r="H78" s="248">
        <f>Cash!G76</f>
        <v>0</v>
      </c>
      <c r="I78" s="248">
        <f>IF(Cash!F76=0,0,Cash!F76)</f>
        <v>0</v>
      </c>
      <c r="J78" s="248">
        <f t="shared" si="9"/>
        <v>0</v>
      </c>
      <c r="K78" s="249" t="str">
        <f>CONCATENATE("IMPREST: Cash Spent by ",$M$36," ",TEXT(Cash!START,"dd-mmm-yy")," to ",TEXT(Cash!END,"dd-mmm-yy")," ", Cash!D76)</f>
        <v xml:space="preserve">IMPREST: Cash Spent by  00-Jan-00 to 00-Jan-00 </v>
      </c>
      <c r="L78" s="135" t="str">
        <f t="shared" si="6"/>
        <v/>
      </c>
      <c r="N78" s="16" t="str">
        <f>Table1[[#This Row],[Tax Code Check]]</f>
        <v/>
      </c>
    </row>
    <row r="79" spans="1:14" x14ac:dyDescent="0.25">
      <c r="A79" s="1" t="str">
        <f>IF(OR(ISBLANK(Cash!I77))," ",Cash!I77)</f>
        <v xml:space="preserve"> </v>
      </c>
      <c r="B79" s="1" t="str">
        <f>IF(OR(ISBLANK(Cash!H77))," ",Cash!H77)</f>
        <v xml:space="preserve"> </v>
      </c>
      <c r="C79" s="1" t="str">
        <f>IF(TRIM(Cash!J77) = "",$E$5,Cash!J77)</f>
        <v>99999-999</v>
      </c>
      <c r="D79" s="1" t="str">
        <f>IF(OR(ISBLANK(Cash!K77))," ",Cash!K77)</f>
        <v xml:space="preserve"> </v>
      </c>
      <c r="E79" s="1" t="str">
        <f>IF(OR(ISBLANK(Cash!L77))," ",Cash!L77)</f>
        <v xml:space="preserve"> </v>
      </c>
      <c r="F79" t="str">
        <f t="shared" si="7"/>
        <v xml:space="preserve"> </v>
      </c>
      <c r="G79" t="str">
        <f t="shared" si="8"/>
        <v xml:space="preserve"> </v>
      </c>
      <c r="H79" s="248">
        <f>Cash!G77</f>
        <v>0</v>
      </c>
      <c r="I79" s="248">
        <f>IF(Cash!F77=0,0,Cash!F77)</f>
        <v>0</v>
      </c>
      <c r="J79" s="248">
        <f t="shared" si="9"/>
        <v>0</v>
      </c>
      <c r="K79" s="249" t="str">
        <f>CONCATENATE("IMPREST: Cash Spent by ",$M$36," ",TEXT(Cash!START,"dd-mmm-yy")," to ",TEXT(Cash!END,"dd-mmm-yy")," ", Cash!D77)</f>
        <v xml:space="preserve">IMPREST: Cash Spent by  00-Jan-00 to 00-Jan-00 </v>
      </c>
      <c r="L79" s="135" t="str">
        <f t="shared" si="6"/>
        <v/>
      </c>
      <c r="N79" s="16" t="str">
        <f>Table1[[#This Row],[Tax Code Check]]</f>
        <v/>
      </c>
    </row>
    <row r="80" spans="1:14" x14ac:dyDescent="0.25">
      <c r="A80" s="1" t="str">
        <f>IF(OR(ISBLANK(Cash!I78))," ",Cash!I78)</f>
        <v xml:space="preserve"> </v>
      </c>
      <c r="B80" s="1" t="str">
        <f>IF(OR(ISBLANK(Cash!H78))," ",Cash!H78)</f>
        <v xml:space="preserve"> </v>
      </c>
      <c r="C80" s="1" t="str">
        <f>IF(TRIM(Cash!J78) = "",$E$5,Cash!J78)</f>
        <v>99999-999</v>
      </c>
      <c r="D80" s="1" t="str">
        <f>IF(OR(ISBLANK(Cash!K78))," ",Cash!K78)</f>
        <v xml:space="preserve"> </v>
      </c>
      <c r="E80" s="1" t="str">
        <f>IF(OR(ISBLANK(Cash!L78))," ",Cash!L78)</f>
        <v xml:space="preserve"> </v>
      </c>
      <c r="F80" t="str">
        <f t="shared" si="7"/>
        <v xml:space="preserve"> </v>
      </c>
      <c r="G80" t="str">
        <f t="shared" si="8"/>
        <v xml:space="preserve"> </v>
      </c>
      <c r="H80" s="248">
        <f>Cash!G78</f>
        <v>0</v>
      </c>
      <c r="I80" s="248">
        <f>IF(Cash!F78=0,0,Cash!F78)</f>
        <v>0</v>
      </c>
      <c r="J80" s="248">
        <f t="shared" si="9"/>
        <v>0</v>
      </c>
      <c r="K80" s="249" t="str">
        <f>CONCATENATE("IMPREST: Cash Spent by ",$M$36," ",TEXT(Cash!START,"dd-mmm-yy")," to ",TEXT(Cash!END,"dd-mmm-yy")," ", Cash!D78)</f>
        <v xml:space="preserve">IMPREST: Cash Spent by  00-Jan-00 to 00-Jan-00 </v>
      </c>
      <c r="L80" s="135" t="str">
        <f t="shared" si="6"/>
        <v/>
      </c>
      <c r="N80" s="16" t="str">
        <f>Table1[[#This Row],[Tax Code Check]]</f>
        <v/>
      </c>
    </row>
    <row r="81" spans="1:14" x14ac:dyDescent="0.25">
      <c r="A81" s="1" t="str">
        <f>IF(OR(ISBLANK(Cash!I79))," ",Cash!I79)</f>
        <v xml:space="preserve"> </v>
      </c>
      <c r="B81" s="1" t="str">
        <f>IF(OR(ISBLANK(Cash!H79))," ",Cash!H79)</f>
        <v xml:space="preserve"> </v>
      </c>
      <c r="C81" s="1" t="str">
        <f>IF(TRIM(Cash!J79) = "",$E$5,Cash!J79)</f>
        <v>99999-999</v>
      </c>
      <c r="D81" s="1" t="str">
        <f>IF(OR(ISBLANK(Cash!K79))," ",Cash!K79)</f>
        <v xml:space="preserve"> </v>
      </c>
      <c r="E81" s="1" t="str">
        <f>IF(OR(ISBLANK(Cash!L79))," ",Cash!L79)</f>
        <v xml:space="preserve"> </v>
      </c>
      <c r="F81" t="str">
        <f t="shared" si="7"/>
        <v xml:space="preserve"> </v>
      </c>
      <c r="G81" t="str">
        <f t="shared" si="8"/>
        <v xml:space="preserve"> </v>
      </c>
      <c r="H81" s="248">
        <f>Cash!G79</f>
        <v>0</v>
      </c>
      <c r="I81" s="248">
        <f>IF(Cash!F79=0,0,Cash!F79)</f>
        <v>0</v>
      </c>
      <c r="J81" s="248">
        <f t="shared" si="9"/>
        <v>0</v>
      </c>
      <c r="K81" s="249" t="str">
        <f>CONCATENATE("IMPREST: Cash Spent by ",$M$36," ",TEXT(Cash!START,"dd-mmm-yy")," to ",TEXT(Cash!END,"dd-mmm-yy")," ", Cash!D79)</f>
        <v xml:space="preserve">IMPREST: Cash Spent by  00-Jan-00 to 00-Jan-00 </v>
      </c>
      <c r="L81" s="135" t="str">
        <f t="shared" si="6"/>
        <v/>
      </c>
      <c r="N81" s="16" t="str">
        <f>Table1[[#This Row],[Tax Code Check]]</f>
        <v/>
      </c>
    </row>
    <row r="82" spans="1:14" x14ac:dyDescent="0.25">
      <c r="A82" s="1" t="str">
        <f>IF(OR(ISBLANK(Cash!I80))," ",Cash!I80)</f>
        <v xml:space="preserve"> </v>
      </c>
      <c r="B82" s="1" t="str">
        <f>IF(OR(ISBLANK(Cash!H80))," ",Cash!H80)</f>
        <v xml:space="preserve"> </v>
      </c>
      <c r="C82" s="1" t="str">
        <f>IF(TRIM(Cash!J80) = "",$E$5,Cash!J80)</f>
        <v>99999-999</v>
      </c>
      <c r="D82" s="1" t="str">
        <f>IF(OR(ISBLANK(Cash!K80))," ",Cash!K80)</f>
        <v xml:space="preserve"> </v>
      </c>
      <c r="E82" s="1" t="str">
        <f>IF(OR(ISBLANK(Cash!L80))," ",Cash!L80)</f>
        <v xml:space="preserve"> </v>
      </c>
      <c r="F82" t="str">
        <f t="shared" si="7"/>
        <v xml:space="preserve"> </v>
      </c>
      <c r="G82" t="str">
        <f t="shared" si="8"/>
        <v xml:space="preserve"> </v>
      </c>
      <c r="H82" s="248">
        <f>Cash!G80</f>
        <v>0</v>
      </c>
      <c r="I82" s="248">
        <f>IF(Cash!F80=0,0,Cash!F80)</f>
        <v>0</v>
      </c>
      <c r="J82" s="248">
        <f t="shared" si="9"/>
        <v>0</v>
      </c>
      <c r="K82" s="249" t="str">
        <f>CONCATENATE("IMPREST: Cash Spent by ",$M$36," ",TEXT(Cash!START,"dd-mmm-yy")," to ",TEXT(Cash!END,"dd-mmm-yy")," ", Cash!D80)</f>
        <v xml:space="preserve">IMPREST: Cash Spent by  00-Jan-00 to 00-Jan-00 </v>
      </c>
      <c r="L82" s="135" t="str">
        <f t="shared" si="6"/>
        <v/>
      </c>
      <c r="N82" s="16" t="str">
        <f>Table1[[#This Row],[Tax Code Check]]</f>
        <v/>
      </c>
    </row>
    <row r="83" spans="1:14" x14ac:dyDescent="0.25">
      <c r="A83" s="1" t="str">
        <f>IF(OR(ISBLANK(Cash!I81))," ",Cash!I81)</f>
        <v xml:space="preserve"> </v>
      </c>
      <c r="B83" s="1" t="str">
        <f>IF(OR(ISBLANK(Cash!H81))," ",Cash!H81)</f>
        <v xml:space="preserve"> </v>
      </c>
      <c r="C83" s="1" t="str">
        <f>IF(TRIM(Cash!J81) = "",$E$5,Cash!J81)</f>
        <v>99999-999</v>
      </c>
      <c r="D83" s="1" t="str">
        <f>IF(OR(ISBLANK(Cash!K81))," ",Cash!K81)</f>
        <v xml:space="preserve"> </v>
      </c>
      <c r="E83" s="1" t="str">
        <f>IF(OR(ISBLANK(Cash!L81))," ",Cash!L81)</f>
        <v xml:space="preserve"> </v>
      </c>
      <c r="F83" t="str">
        <f t="shared" si="7"/>
        <v xml:space="preserve"> </v>
      </c>
      <c r="G83" t="str">
        <f t="shared" si="8"/>
        <v xml:space="preserve"> </v>
      </c>
      <c r="H83" s="248">
        <f>Cash!G81</f>
        <v>0</v>
      </c>
      <c r="I83" s="248">
        <f>IF(Cash!F81=0,0,Cash!F81)</f>
        <v>0</v>
      </c>
      <c r="J83" s="248">
        <f t="shared" si="9"/>
        <v>0</v>
      </c>
      <c r="K83" s="249" t="str">
        <f>CONCATENATE("IMPREST: Cash Spent by ",$M$36," ",TEXT(Cash!START,"dd-mmm-yy")," to ",TEXT(Cash!END,"dd-mmm-yy")," ", Cash!D81)</f>
        <v xml:space="preserve">IMPREST: Cash Spent by  00-Jan-00 to 00-Jan-00 </v>
      </c>
      <c r="L83" s="135" t="str">
        <f t="shared" si="6"/>
        <v/>
      </c>
      <c r="N83" s="16" t="str">
        <f>Table1[[#This Row],[Tax Code Check]]</f>
        <v/>
      </c>
    </row>
    <row r="84" spans="1:14" x14ac:dyDescent="0.25">
      <c r="A84" s="1" t="str">
        <f>IF(OR(ISBLANK(Cash!I82))," ",Cash!I82)</f>
        <v xml:space="preserve"> </v>
      </c>
      <c r="B84" s="1" t="str">
        <f>IF(OR(ISBLANK(Cash!H82))," ",Cash!H82)</f>
        <v xml:space="preserve"> </v>
      </c>
      <c r="C84" s="1" t="str">
        <f>IF(TRIM(Cash!J82) = "",$E$5,Cash!J82)</f>
        <v>99999-999</v>
      </c>
      <c r="D84" s="1" t="str">
        <f>IF(OR(ISBLANK(Cash!K82))," ",Cash!K82)</f>
        <v xml:space="preserve"> </v>
      </c>
      <c r="E84" s="1" t="str">
        <f>IF(OR(ISBLANK(Cash!L82))," ",Cash!L82)</f>
        <v xml:space="preserve"> </v>
      </c>
      <c r="F84" t="str">
        <f t="shared" si="7"/>
        <v xml:space="preserve"> </v>
      </c>
      <c r="G84" t="str">
        <f t="shared" si="8"/>
        <v xml:space="preserve"> </v>
      </c>
      <c r="H84" s="248">
        <f>Cash!G82</f>
        <v>0</v>
      </c>
      <c r="I84" s="248">
        <f>IF(Cash!F82=0,0,Cash!F82)</f>
        <v>0</v>
      </c>
      <c r="J84" s="248">
        <f t="shared" si="9"/>
        <v>0</v>
      </c>
      <c r="K84" s="249" t="str">
        <f>CONCATENATE("IMPREST: Cash Spent by ",$M$36," ",TEXT(Cash!START,"dd-mmm-yy")," to ",TEXT(Cash!END,"dd-mmm-yy")," ", Cash!D82)</f>
        <v xml:space="preserve">IMPREST: Cash Spent by  00-Jan-00 to 00-Jan-00 </v>
      </c>
      <c r="L84" s="135" t="str">
        <f t="shared" si="6"/>
        <v/>
      </c>
      <c r="N84" s="16" t="str">
        <f>Table1[[#This Row],[Tax Code Check]]</f>
        <v/>
      </c>
    </row>
    <row r="85" spans="1:14" x14ac:dyDescent="0.25">
      <c r="A85" s="1" t="str">
        <f>IF(OR(ISBLANK(Cash!I83))," ",Cash!I83)</f>
        <v xml:space="preserve"> </v>
      </c>
      <c r="B85" s="1" t="str">
        <f>IF(OR(ISBLANK(Cash!H83))," ",Cash!H83)</f>
        <v xml:space="preserve"> </v>
      </c>
      <c r="C85" s="1" t="str">
        <f>IF(TRIM(Cash!J83) = "",$E$5,Cash!J83)</f>
        <v>99999-999</v>
      </c>
      <c r="D85" s="1" t="str">
        <f>IF(OR(ISBLANK(Cash!K83))," ",Cash!K83)</f>
        <v xml:space="preserve"> </v>
      </c>
      <c r="E85" s="1" t="str">
        <f>IF(OR(ISBLANK(Cash!L83))," ",Cash!L83)</f>
        <v xml:space="preserve"> </v>
      </c>
      <c r="F85" t="str">
        <f t="shared" si="7"/>
        <v xml:space="preserve"> </v>
      </c>
      <c r="G85" t="str">
        <f t="shared" si="8"/>
        <v xml:space="preserve"> </v>
      </c>
      <c r="H85" s="248">
        <f>Cash!G83</f>
        <v>0</v>
      </c>
      <c r="I85" s="248">
        <f>IF(Cash!F83=0,0,Cash!F83)</f>
        <v>0</v>
      </c>
      <c r="J85" s="248">
        <f t="shared" si="9"/>
        <v>0</v>
      </c>
      <c r="K85" s="249" t="str">
        <f>CONCATENATE("IMPREST: Cash Spent by ",$M$36," ",TEXT(Cash!START,"dd-mmm-yy")," to ",TEXT(Cash!END,"dd-mmm-yy")," ", Cash!D83)</f>
        <v xml:space="preserve">IMPREST: Cash Spent by  00-Jan-00 to 00-Jan-00 </v>
      </c>
      <c r="L85" s="135" t="str">
        <f t="shared" si="6"/>
        <v/>
      </c>
      <c r="N85" s="16" t="str">
        <f>Table1[[#This Row],[Tax Code Check]]</f>
        <v/>
      </c>
    </row>
    <row r="86" spans="1:14" x14ac:dyDescent="0.25">
      <c r="A86" s="1" t="str">
        <f>IF(OR(ISBLANK(Cash!I84))," ",Cash!I84)</f>
        <v xml:space="preserve"> </v>
      </c>
      <c r="B86" s="1" t="str">
        <f>IF(OR(ISBLANK(Cash!H84))," ",Cash!H84)</f>
        <v xml:space="preserve"> </v>
      </c>
      <c r="C86" s="1" t="str">
        <f>IF(TRIM(Cash!J84) = "",$E$5,Cash!J84)</f>
        <v>99999-999</v>
      </c>
      <c r="D86" s="1" t="str">
        <f>IF(OR(ISBLANK(Cash!K84))," ",Cash!K84)</f>
        <v xml:space="preserve"> </v>
      </c>
      <c r="E86" s="1" t="str">
        <f>IF(OR(ISBLANK(Cash!L84))," ",Cash!L84)</f>
        <v xml:space="preserve"> </v>
      </c>
      <c r="F86" t="str">
        <f t="shared" si="7"/>
        <v xml:space="preserve"> </v>
      </c>
      <c r="G86" t="str">
        <f t="shared" si="8"/>
        <v xml:space="preserve"> </v>
      </c>
      <c r="H86" s="248">
        <f>Cash!G84</f>
        <v>0</v>
      </c>
      <c r="I86" s="248">
        <f>IF(Cash!F84=0,0,Cash!F84)</f>
        <v>0</v>
      </c>
      <c r="J86" s="248">
        <f t="shared" si="9"/>
        <v>0</v>
      </c>
      <c r="K86" s="249" t="str">
        <f>CONCATENATE("IMPREST: Cash Spent by ",$M$36," ",TEXT(Cash!START,"dd-mmm-yy")," to ",TEXT(Cash!END,"dd-mmm-yy")," ", Cash!D84)</f>
        <v xml:space="preserve">IMPREST: Cash Spent by  00-Jan-00 to 00-Jan-00 </v>
      </c>
      <c r="L86" s="135" t="str">
        <f t="shared" si="6"/>
        <v/>
      </c>
      <c r="N86" s="16" t="str">
        <f>Table1[[#This Row],[Tax Code Check]]</f>
        <v/>
      </c>
    </row>
    <row r="87" spans="1:14" x14ac:dyDescent="0.25">
      <c r="A87" s="1" t="str">
        <f>IF(OR(ISBLANK(Cash!I85))," ",Cash!I85)</f>
        <v xml:space="preserve"> </v>
      </c>
      <c r="B87" s="1" t="str">
        <f>IF(OR(ISBLANK(Cash!H85))," ",Cash!H85)</f>
        <v xml:space="preserve"> </v>
      </c>
      <c r="C87" s="1" t="str">
        <f>IF(TRIM(Cash!J85) = "",$E$5,Cash!J85)</f>
        <v>99999-999</v>
      </c>
      <c r="D87" s="1" t="str">
        <f>IF(OR(ISBLANK(Cash!K85))," ",Cash!K85)</f>
        <v xml:space="preserve"> </v>
      </c>
      <c r="E87" s="1" t="str">
        <f>IF(OR(ISBLANK(Cash!L85))," ",Cash!L85)</f>
        <v xml:space="preserve"> </v>
      </c>
      <c r="F87" t="str">
        <f t="shared" si="7"/>
        <v xml:space="preserve"> </v>
      </c>
      <c r="G87" t="str">
        <f t="shared" si="8"/>
        <v xml:space="preserve"> </v>
      </c>
      <c r="H87" s="248">
        <f>Cash!G85</f>
        <v>0</v>
      </c>
      <c r="I87" s="248">
        <f>IF(Cash!F85=0,0,Cash!F85)</f>
        <v>0</v>
      </c>
      <c r="J87" s="248">
        <f t="shared" si="9"/>
        <v>0</v>
      </c>
      <c r="K87" s="249" t="str">
        <f>CONCATENATE("IMPREST: Cash Spent by ",$M$36," ",TEXT(Cash!START,"dd-mmm-yy")," to ",TEXT(Cash!END,"dd-mmm-yy")," ", Cash!D85)</f>
        <v xml:space="preserve">IMPREST: Cash Spent by  00-Jan-00 to 00-Jan-00 </v>
      </c>
      <c r="L87" s="135" t="str">
        <f t="shared" si="6"/>
        <v/>
      </c>
      <c r="N87" s="16" t="str">
        <f>Table1[[#This Row],[Tax Code Check]]</f>
        <v/>
      </c>
    </row>
    <row r="88" spans="1:14" x14ac:dyDescent="0.25">
      <c r="A88" s="1" t="str">
        <f>IF(OR(ISBLANK(Cash!I86))," ",Cash!I86)</f>
        <v xml:space="preserve"> </v>
      </c>
      <c r="B88" s="1" t="str">
        <f>IF(OR(ISBLANK(Cash!H86))," ",Cash!H86)</f>
        <v xml:space="preserve"> </v>
      </c>
      <c r="C88" s="1" t="str">
        <f>IF(TRIM(Cash!J86) = "",$E$5,Cash!J86)</f>
        <v>99999-999</v>
      </c>
      <c r="D88" s="1" t="str">
        <f>IF(OR(ISBLANK(Cash!K86))," ",Cash!K86)</f>
        <v xml:space="preserve"> </v>
      </c>
      <c r="E88" s="1" t="str">
        <f>IF(OR(ISBLANK(Cash!L86))," ",Cash!L86)</f>
        <v xml:space="preserve"> </v>
      </c>
      <c r="F88" t="str">
        <f t="shared" si="7"/>
        <v xml:space="preserve"> </v>
      </c>
      <c r="G88" t="str">
        <f t="shared" si="8"/>
        <v xml:space="preserve"> </v>
      </c>
      <c r="H88" s="248">
        <f>Cash!G86</f>
        <v>0</v>
      </c>
      <c r="I88" s="248">
        <f>IF(Cash!F86=0,0,Cash!F86)</f>
        <v>0</v>
      </c>
      <c r="J88" s="248">
        <f t="shared" si="9"/>
        <v>0</v>
      </c>
      <c r="K88" s="249" t="str">
        <f>CONCATENATE("IMPREST: Cash Spent by ",$M$36," ",TEXT(Cash!START,"dd-mmm-yy")," to ",TEXT(Cash!END,"dd-mmm-yy")," ", Cash!D86)</f>
        <v xml:space="preserve">IMPREST: Cash Spent by  00-Jan-00 to 00-Jan-00 </v>
      </c>
      <c r="L88" s="135" t="str">
        <f t="shared" si="6"/>
        <v/>
      </c>
      <c r="N88" s="16" t="str">
        <f>Table1[[#This Row],[Tax Code Check]]</f>
        <v/>
      </c>
    </row>
    <row r="89" spans="1:14" x14ac:dyDescent="0.25">
      <c r="A89" s="1" t="str">
        <f>IF(OR(ISBLANK(Cash!I87))," ",Cash!I87)</f>
        <v xml:space="preserve"> </v>
      </c>
      <c r="B89" s="1" t="str">
        <f>IF(OR(ISBLANK(Cash!H87))," ",Cash!H87)</f>
        <v xml:space="preserve"> </v>
      </c>
      <c r="C89" s="1" t="str">
        <f>IF(TRIM(Cash!J87) = "",$E$5,Cash!J87)</f>
        <v>99999-999</v>
      </c>
      <c r="D89" s="1" t="str">
        <f>IF(OR(ISBLANK(Cash!K87))," ",Cash!K87)</f>
        <v xml:space="preserve"> </v>
      </c>
      <c r="E89" s="1" t="str">
        <f>IF(OR(ISBLANK(Cash!L87))," ",Cash!L87)</f>
        <v xml:space="preserve"> </v>
      </c>
      <c r="F89" t="str">
        <f t="shared" si="7"/>
        <v xml:space="preserve"> </v>
      </c>
      <c r="G89" t="str">
        <f t="shared" si="8"/>
        <v xml:space="preserve"> </v>
      </c>
      <c r="H89" s="248">
        <f>Cash!G87</f>
        <v>0</v>
      </c>
      <c r="I89" s="248">
        <f>IF(Cash!F87=0,0,Cash!F87)</f>
        <v>0</v>
      </c>
      <c r="J89" s="248">
        <f t="shared" si="9"/>
        <v>0</v>
      </c>
      <c r="K89" s="249" t="str">
        <f>CONCATENATE("IMPREST: Cash Spent by ",$M$36," ",TEXT(Cash!START,"dd-mmm-yy")," to ",TEXT(Cash!END,"dd-mmm-yy")," ", Cash!D87)</f>
        <v xml:space="preserve">IMPREST: Cash Spent by  00-Jan-00 to 00-Jan-00 </v>
      </c>
      <c r="L89" s="135" t="str">
        <f t="shared" si="6"/>
        <v/>
      </c>
      <c r="N89" s="16" t="str">
        <f>Table1[[#This Row],[Tax Code Check]]</f>
        <v/>
      </c>
    </row>
    <row r="90" spans="1:14" x14ac:dyDescent="0.25">
      <c r="A90" s="1" t="str">
        <f>IF(OR(ISBLANK(Cash!I88))," ",Cash!I88)</f>
        <v xml:space="preserve"> </v>
      </c>
      <c r="B90" s="1" t="str">
        <f>IF(OR(ISBLANK(Cash!H88))," ",Cash!H88)</f>
        <v xml:space="preserve"> </v>
      </c>
      <c r="C90" s="1" t="str">
        <f>IF(TRIM(Cash!J88) = "",$E$5,Cash!J88)</f>
        <v>99999-999</v>
      </c>
      <c r="D90" s="1" t="str">
        <f>IF(OR(ISBLANK(Cash!K88))," ",Cash!K88)</f>
        <v xml:space="preserve"> </v>
      </c>
      <c r="E90" s="1" t="str">
        <f>IF(OR(ISBLANK(Cash!L88))," ",Cash!L88)</f>
        <v xml:space="preserve"> </v>
      </c>
      <c r="F90" t="str">
        <f t="shared" si="7"/>
        <v xml:space="preserve"> </v>
      </c>
      <c r="G90" t="str">
        <f t="shared" si="8"/>
        <v xml:space="preserve"> </v>
      </c>
      <c r="H90" s="248">
        <f>Cash!G88</f>
        <v>0</v>
      </c>
      <c r="I90" s="248">
        <f>IF(Cash!F88=0,0,Cash!F88)</f>
        <v>0</v>
      </c>
      <c r="J90" s="248">
        <f t="shared" si="9"/>
        <v>0</v>
      </c>
      <c r="K90" s="249" t="str">
        <f>CONCATENATE("IMPREST: Cash Spent by ",$M$36," ",TEXT(Cash!START,"dd-mmm-yy")," to ",TEXT(Cash!END,"dd-mmm-yy")," ", Cash!D88)</f>
        <v xml:space="preserve">IMPREST: Cash Spent by  00-Jan-00 to 00-Jan-00 </v>
      </c>
      <c r="L90" s="135" t="str">
        <f t="shared" si="6"/>
        <v/>
      </c>
      <c r="N90" s="16" t="str">
        <f>Table1[[#This Row],[Tax Code Check]]</f>
        <v/>
      </c>
    </row>
    <row r="91" spans="1:14" x14ac:dyDescent="0.25">
      <c r="A91" s="1" t="str">
        <f>IF(OR(ISBLANK(Cash!I89))," ",Cash!I89)</f>
        <v xml:space="preserve"> </v>
      </c>
      <c r="B91" s="1" t="str">
        <f>IF(OR(ISBLANK(Cash!H89))," ",Cash!H89)</f>
        <v xml:space="preserve"> </v>
      </c>
      <c r="C91" s="1" t="str">
        <f>IF(TRIM(Cash!J89) = "",$E$5,Cash!J89)</f>
        <v>99999-999</v>
      </c>
      <c r="D91" s="1" t="str">
        <f>IF(OR(ISBLANK(Cash!K89))," ",Cash!K89)</f>
        <v xml:space="preserve"> </v>
      </c>
      <c r="E91" s="1" t="str">
        <f>IF(OR(ISBLANK(Cash!L89))," ",Cash!L89)</f>
        <v xml:space="preserve"> </v>
      </c>
      <c r="F91" t="str">
        <f t="shared" si="7"/>
        <v xml:space="preserve"> </v>
      </c>
      <c r="G91" t="str">
        <f t="shared" si="8"/>
        <v xml:space="preserve"> </v>
      </c>
      <c r="H91" s="248">
        <f>Cash!G89</f>
        <v>0</v>
      </c>
      <c r="I91" s="248">
        <f>IF(Cash!F89=0,0,Cash!F89)</f>
        <v>0</v>
      </c>
      <c r="J91" s="248">
        <f t="shared" si="9"/>
        <v>0</v>
      </c>
      <c r="K91" s="249" t="str">
        <f>CONCATENATE("IMPREST: Cash Spent by ",$M$36," ",TEXT(Cash!START,"dd-mmm-yy")," to ",TEXT(Cash!END,"dd-mmm-yy")," ", Cash!D89)</f>
        <v xml:space="preserve">IMPREST: Cash Spent by  00-Jan-00 to 00-Jan-00 </v>
      </c>
      <c r="L91" s="135" t="str">
        <f t="shared" si="6"/>
        <v/>
      </c>
      <c r="N91" s="16" t="str">
        <f>Table1[[#This Row],[Tax Code Check]]</f>
        <v/>
      </c>
    </row>
    <row r="92" spans="1:14" x14ac:dyDescent="0.25">
      <c r="A92" s="1" t="str">
        <f>IF(OR(ISBLANK(Cash!I90))," ",Cash!I90)</f>
        <v xml:space="preserve"> </v>
      </c>
      <c r="B92" s="1" t="str">
        <f>IF(OR(ISBLANK(Cash!H90))," ",Cash!H90)</f>
        <v xml:space="preserve"> </v>
      </c>
      <c r="C92" s="1" t="str">
        <f>IF(TRIM(Cash!J90) = "",$E$5,Cash!J90)</f>
        <v>99999-999</v>
      </c>
      <c r="D92" s="1" t="str">
        <f>IF(OR(ISBLANK(Cash!K90))," ",Cash!K90)</f>
        <v xml:space="preserve"> </v>
      </c>
      <c r="E92" s="1" t="str">
        <f>IF(OR(ISBLANK(Cash!L90))," ",Cash!L90)</f>
        <v xml:space="preserve"> </v>
      </c>
      <c r="F92" t="str">
        <f t="shared" si="7"/>
        <v xml:space="preserve"> </v>
      </c>
      <c r="G92" t="str">
        <f t="shared" si="8"/>
        <v xml:space="preserve"> </v>
      </c>
      <c r="H92" s="248">
        <f>Cash!G90</f>
        <v>0</v>
      </c>
      <c r="I92" s="248">
        <f>IF(Cash!F90=0,0,Cash!F90)</f>
        <v>0</v>
      </c>
      <c r="J92" s="248">
        <f t="shared" si="9"/>
        <v>0</v>
      </c>
      <c r="K92" s="249" t="str">
        <f>CONCATENATE("IMPREST: Cash Spent by ",$M$36," ",TEXT(Cash!START,"dd-mmm-yy")," to ",TEXT(Cash!END,"dd-mmm-yy")," ", Cash!D90)</f>
        <v xml:space="preserve">IMPREST: Cash Spent by  00-Jan-00 to 00-Jan-00 </v>
      </c>
      <c r="L92" s="135" t="str">
        <f t="shared" si="6"/>
        <v/>
      </c>
      <c r="N92" s="16" t="str">
        <f>Table1[[#This Row],[Tax Code Check]]</f>
        <v/>
      </c>
    </row>
    <row r="93" spans="1:14" x14ac:dyDescent="0.25">
      <c r="A93" s="1" t="str">
        <f>IF(OR(ISBLANK(Cash!I91))," ",Cash!I91)</f>
        <v xml:space="preserve"> </v>
      </c>
      <c r="B93" s="1" t="str">
        <f>IF(OR(ISBLANK(Cash!H91))," ",Cash!H91)</f>
        <v xml:space="preserve"> </v>
      </c>
      <c r="C93" s="1" t="str">
        <f>IF(TRIM(Cash!J91) = "",$E$5,Cash!J91)</f>
        <v>99999-999</v>
      </c>
      <c r="D93" s="1" t="str">
        <f>IF(OR(ISBLANK(Cash!K91))," ",Cash!K91)</f>
        <v xml:space="preserve"> </v>
      </c>
      <c r="E93" s="1" t="str">
        <f>IF(OR(ISBLANK(Cash!L91))," ",Cash!L91)</f>
        <v xml:space="preserve"> </v>
      </c>
      <c r="F93" t="str">
        <f t="shared" si="7"/>
        <v xml:space="preserve"> </v>
      </c>
      <c r="G93" t="str">
        <f t="shared" si="8"/>
        <v xml:space="preserve"> </v>
      </c>
      <c r="H93" s="248">
        <f>Cash!G91</f>
        <v>0</v>
      </c>
      <c r="I93" s="248">
        <f>IF(Cash!F91=0,0,Cash!F91)</f>
        <v>0</v>
      </c>
      <c r="J93" s="248">
        <f t="shared" si="9"/>
        <v>0</v>
      </c>
      <c r="K93" s="249" t="str">
        <f>CONCATENATE("IMPREST: Cash Spent by ",$M$36," ",TEXT(Cash!START,"dd-mmm-yy")," to ",TEXT(Cash!END,"dd-mmm-yy")," ", Cash!D91)</f>
        <v xml:space="preserve">IMPREST: Cash Spent by  00-Jan-00 to 00-Jan-00 </v>
      </c>
      <c r="L93" s="135" t="str">
        <f t="shared" si="6"/>
        <v/>
      </c>
      <c r="N93" s="16" t="str">
        <f>Table1[[#This Row],[Tax Code Check]]</f>
        <v/>
      </c>
    </row>
    <row r="94" spans="1:14" x14ac:dyDescent="0.25">
      <c r="A94" s="1" t="str">
        <f>IF(OR(ISBLANK(Cash!I92))," ",Cash!I92)</f>
        <v xml:space="preserve"> </v>
      </c>
      <c r="B94" s="1" t="str">
        <f>IF(OR(ISBLANK(Cash!H92))," ",Cash!H92)</f>
        <v xml:space="preserve"> </v>
      </c>
      <c r="C94" s="1" t="str">
        <f>IF(TRIM(Cash!J92) = "",$E$5,Cash!J92)</f>
        <v>99999-999</v>
      </c>
      <c r="D94" s="1" t="str">
        <f>IF(OR(ISBLANK(Cash!K92))," ",Cash!K92)</f>
        <v xml:space="preserve"> </v>
      </c>
      <c r="E94" s="1" t="str">
        <f>IF(OR(ISBLANK(Cash!L92))," ",Cash!L92)</f>
        <v xml:space="preserve"> </v>
      </c>
      <c r="F94" t="str">
        <f t="shared" si="7"/>
        <v xml:space="preserve"> </v>
      </c>
      <c r="G94" t="str">
        <f t="shared" si="8"/>
        <v xml:space="preserve"> </v>
      </c>
      <c r="H94" s="248">
        <f>Cash!G92</f>
        <v>0</v>
      </c>
      <c r="I94" s="248">
        <f>IF(Cash!F92=0,0,Cash!F92)</f>
        <v>0</v>
      </c>
      <c r="J94" s="248">
        <f t="shared" si="9"/>
        <v>0</v>
      </c>
      <c r="K94" s="249" t="str">
        <f>CONCATENATE("IMPREST: Cash Spent by ",$M$36," ",TEXT(Cash!START,"dd-mmm-yy")," to ",TEXT(Cash!END,"dd-mmm-yy")," ", Cash!D92)</f>
        <v xml:space="preserve">IMPREST: Cash Spent by  00-Jan-00 to 00-Jan-00 </v>
      </c>
      <c r="L94" s="135" t="str">
        <f t="shared" si="6"/>
        <v/>
      </c>
      <c r="N94" s="16" t="str">
        <f>Table1[[#This Row],[Tax Code Check]]</f>
        <v/>
      </c>
    </row>
    <row r="95" spans="1:14" x14ac:dyDescent="0.25">
      <c r="A95" s="1" t="str">
        <f>IF(OR(ISBLANK(Cash!I93))," ",Cash!I93)</f>
        <v xml:space="preserve"> </v>
      </c>
      <c r="B95" s="1" t="str">
        <f>IF(OR(ISBLANK(Cash!H93))," ",Cash!H93)</f>
        <v xml:space="preserve"> </v>
      </c>
      <c r="C95" s="1" t="str">
        <f>IF(TRIM(Cash!J93) = "",$E$5,Cash!J93)</f>
        <v>99999-999</v>
      </c>
      <c r="D95" s="1" t="str">
        <f>IF(OR(ISBLANK(Cash!K93))," ",Cash!K93)</f>
        <v xml:space="preserve"> </v>
      </c>
      <c r="E95" s="1" t="str">
        <f>IF(OR(ISBLANK(Cash!L93))," ",Cash!L93)</f>
        <v xml:space="preserve"> </v>
      </c>
      <c r="F95" t="str">
        <f t="shared" si="7"/>
        <v xml:space="preserve"> </v>
      </c>
      <c r="G95" t="str">
        <f t="shared" si="8"/>
        <v xml:space="preserve"> </v>
      </c>
      <c r="H95" s="248">
        <f>Cash!G93</f>
        <v>0</v>
      </c>
      <c r="I95" s="248">
        <f>IF(Cash!F93=0,0,Cash!F93)</f>
        <v>0</v>
      </c>
      <c r="J95" s="248">
        <f t="shared" si="9"/>
        <v>0</v>
      </c>
      <c r="K95" s="249" t="str">
        <f>CONCATENATE("IMPREST: Cash Spent by ",$M$36," ",TEXT(Cash!START,"dd-mmm-yy")," to ",TEXT(Cash!END,"dd-mmm-yy")," ", Cash!D93)</f>
        <v xml:space="preserve">IMPREST: Cash Spent by  00-Jan-00 to 00-Jan-00 </v>
      </c>
      <c r="L95" s="135" t="str">
        <f t="shared" si="6"/>
        <v/>
      </c>
      <c r="N95" s="16" t="str">
        <f>Table1[[#This Row],[Tax Code Check]]</f>
        <v/>
      </c>
    </row>
    <row r="96" spans="1:14" x14ac:dyDescent="0.25">
      <c r="A96" s="1" t="str">
        <f>IF(OR(ISBLANK(Cash!I94))," ",Cash!I94)</f>
        <v xml:space="preserve"> </v>
      </c>
      <c r="B96" s="1" t="str">
        <f>IF(OR(ISBLANK(Cash!H94))," ",Cash!H94)</f>
        <v xml:space="preserve"> </v>
      </c>
      <c r="C96" s="1" t="str">
        <f>IF(TRIM(Cash!J94) = "",$E$5,Cash!J94)</f>
        <v>99999-999</v>
      </c>
      <c r="D96" s="1" t="str">
        <f>IF(OR(ISBLANK(Cash!K94))," ",Cash!K94)</f>
        <v xml:space="preserve"> </v>
      </c>
      <c r="E96" s="1" t="str">
        <f>IF(OR(ISBLANK(Cash!L94))," ",Cash!L94)</f>
        <v xml:space="preserve"> </v>
      </c>
      <c r="F96" t="str">
        <f t="shared" si="7"/>
        <v xml:space="preserve"> </v>
      </c>
      <c r="G96" t="str">
        <f t="shared" si="8"/>
        <v xml:space="preserve"> </v>
      </c>
      <c r="H96" s="248">
        <f>Cash!G94</f>
        <v>0</v>
      </c>
      <c r="I96" s="248">
        <f>IF(Cash!F94=0,0,Cash!F94)</f>
        <v>0</v>
      </c>
      <c r="J96" s="248">
        <f t="shared" si="9"/>
        <v>0</v>
      </c>
      <c r="K96" s="249" t="str">
        <f>CONCATENATE("IMPREST: Cash Spent by ",$M$36," ",TEXT(Cash!START,"dd-mmm-yy")," to ",TEXT(Cash!END,"dd-mmm-yy")," ", Cash!D94)</f>
        <v xml:space="preserve">IMPREST: Cash Spent by  00-Jan-00 to 00-Jan-00 </v>
      </c>
      <c r="L96" s="135" t="str">
        <f t="shared" si="6"/>
        <v/>
      </c>
      <c r="N96" s="16" t="str">
        <f>Table1[[#This Row],[Tax Code Check]]</f>
        <v/>
      </c>
    </row>
    <row r="97" spans="1:14" x14ac:dyDescent="0.25">
      <c r="A97" s="1" t="str">
        <f>IF(OR(ISBLANK(Cash!I95))," ",Cash!I95)</f>
        <v xml:space="preserve"> </v>
      </c>
      <c r="B97" s="1" t="str">
        <f>IF(OR(ISBLANK(Cash!H95))," ",Cash!H95)</f>
        <v xml:space="preserve"> </v>
      </c>
      <c r="C97" s="1" t="str">
        <f>IF(TRIM(Cash!J95) = "",$E$5,Cash!J95)</f>
        <v>99999-999</v>
      </c>
      <c r="D97" s="1" t="str">
        <f>IF(OR(ISBLANK(Cash!K95))," ",Cash!K95)</f>
        <v xml:space="preserve"> </v>
      </c>
      <c r="E97" s="1" t="str">
        <f>IF(OR(ISBLANK(Cash!L95))," ",Cash!L95)</f>
        <v xml:space="preserve"> </v>
      </c>
      <c r="F97" t="str">
        <f t="shared" si="7"/>
        <v xml:space="preserve"> </v>
      </c>
      <c r="G97" t="str">
        <f t="shared" si="8"/>
        <v xml:space="preserve"> </v>
      </c>
      <c r="H97" s="248">
        <f>Cash!G95</f>
        <v>0</v>
      </c>
      <c r="I97" s="248">
        <f>IF(Cash!F95=0,0,Cash!F95)</f>
        <v>0</v>
      </c>
      <c r="J97" s="248">
        <f t="shared" si="9"/>
        <v>0</v>
      </c>
      <c r="K97" s="249" t="str">
        <f>CONCATENATE("IMPREST: Cash Spent by ",$M$36," ",TEXT(Cash!START,"dd-mmm-yy")," to ",TEXT(Cash!END,"dd-mmm-yy")," ", Cash!D95)</f>
        <v xml:space="preserve">IMPREST: Cash Spent by  00-Jan-00 to 00-Jan-00 </v>
      </c>
      <c r="L97" s="135" t="str">
        <f t="shared" si="6"/>
        <v/>
      </c>
      <c r="N97" s="16" t="str">
        <f>Table1[[#This Row],[Tax Code Check]]</f>
        <v/>
      </c>
    </row>
    <row r="98" spans="1:14" x14ac:dyDescent="0.25">
      <c r="A98" s="1" t="str">
        <f>IF(OR(ISBLANK(Cash!I96))," ",Cash!I96)</f>
        <v xml:space="preserve"> </v>
      </c>
      <c r="B98" s="1" t="str">
        <f>IF(OR(ISBLANK(Cash!H96))," ",Cash!H96)</f>
        <v xml:space="preserve"> </v>
      </c>
      <c r="C98" s="1" t="str">
        <f>IF(TRIM(Cash!J96) = "",$E$5,Cash!J96)</f>
        <v>99999-999</v>
      </c>
      <c r="D98" s="1" t="str">
        <f>IF(OR(ISBLANK(Cash!K96))," ",Cash!K96)</f>
        <v xml:space="preserve"> </v>
      </c>
      <c r="E98" s="1" t="str">
        <f>IF(OR(ISBLANK(Cash!L96))," ",Cash!L96)</f>
        <v xml:space="preserve"> </v>
      </c>
      <c r="F98" t="str">
        <f t="shared" si="7"/>
        <v xml:space="preserve"> </v>
      </c>
      <c r="G98" t="str">
        <f t="shared" si="8"/>
        <v xml:space="preserve"> </v>
      </c>
      <c r="H98" s="248">
        <f>Cash!G96</f>
        <v>0</v>
      </c>
      <c r="I98" s="248">
        <f>IF(Cash!F96=0,0,Cash!F96)</f>
        <v>0</v>
      </c>
      <c r="J98" s="248">
        <f t="shared" si="9"/>
        <v>0</v>
      </c>
      <c r="K98" s="249" t="str">
        <f>CONCATENATE("IMPREST: Cash Spent by ",$M$36," ",TEXT(Cash!START,"dd-mmm-yy")," to ",TEXT(Cash!END,"dd-mmm-yy")," ", Cash!D96)</f>
        <v xml:space="preserve">IMPREST: Cash Spent by  00-Jan-00 to 00-Jan-00 </v>
      </c>
      <c r="L98" s="135" t="str">
        <f t="shared" si="6"/>
        <v/>
      </c>
      <c r="N98" s="16" t="str">
        <f>Table1[[#This Row],[Tax Code Check]]</f>
        <v/>
      </c>
    </row>
    <row r="99" spans="1:14" x14ac:dyDescent="0.25">
      <c r="A99" s="1" t="str">
        <f>IF(OR(ISBLANK(Cash!I97))," ",Cash!I97)</f>
        <v xml:space="preserve"> </v>
      </c>
      <c r="B99" s="1" t="str">
        <f>IF(OR(ISBLANK(Cash!H97))," ",Cash!H97)</f>
        <v xml:space="preserve"> </v>
      </c>
      <c r="C99" s="1" t="str">
        <f>IF(TRIM(Cash!J97) = "",$E$5,Cash!J97)</f>
        <v>99999-999</v>
      </c>
      <c r="D99" s="1" t="str">
        <f>IF(OR(ISBLANK(Cash!K97))," ",Cash!K97)</f>
        <v xml:space="preserve"> </v>
      </c>
      <c r="E99" s="1" t="str">
        <f>IF(OR(ISBLANK(Cash!L97))," ",Cash!L97)</f>
        <v xml:space="preserve"> </v>
      </c>
      <c r="F99" t="str">
        <f t="shared" si="7"/>
        <v xml:space="preserve"> </v>
      </c>
      <c r="G99" t="str">
        <f t="shared" si="8"/>
        <v xml:space="preserve"> </v>
      </c>
      <c r="H99" s="248">
        <f>Cash!G97</f>
        <v>0</v>
      </c>
      <c r="I99" s="248">
        <f>IF(Cash!F97=0,0,Cash!F97)</f>
        <v>0</v>
      </c>
      <c r="J99" s="248">
        <f t="shared" si="9"/>
        <v>0</v>
      </c>
      <c r="K99" s="249" t="str">
        <f>CONCATENATE("IMPREST: Cash Spent by ",$M$36," ",TEXT(Cash!START,"dd-mmm-yy")," to ",TEXT(Cash!END,"dd-mmm-yy")," ", Cash!D97)</f>
        <v xml:space="preserve">IMPREST: Cash Spent by  00-Jan-00 to 00-Jan-00 </v>
      </c>
      <c r="L99" s="135" t="str">
        <f t="shared" si="6"/>
        <v/>
      </c>
      <c r="N99" s="16" t="str">
        <f>Table1[[#This Row],[Tax Code Check]]</f>
        <v/>
      </c>
    </row>
    <row r="100" spans="1:14" x14ac:dyDescent="0.25">
      <c r="A100" s="1" t="str">
        <f>IF(OR(ISBLANK(Cash!I98))," ",Cash!I98)</f>
        <v xml:space="preserve"> </v>
      </c>
      <c r="B100" s="1" t="str">
        <f>IF(OR(ISBLANK(Cash!H98))," ",Cash!H98)</f>
        <v xml:space="preserve"> </v>
      </c>
      <c r="C100" s="1" t="str">
        <f>IF(TRIM(Cash!J98) = "",$E$5,Cash!J98)</f>
        <v>99999-999</v>
      </c>
      <c r="D100" s="1" t="str">
        <f>IF(OR(ISBLANK(Cash!K98))," ",Cash!K98)</f>
        <v xml:space="preserve"> </v>
      </c>
      <c r="E100" s="1" t="str">
        <f>IF(OR(ISBLANK(Cash!L98))," ",Cash!L98)</f>
        <v xml:space="preserve"> </v>
      </c>
      <c r="F100" t="str">
        <f t="shared" si="7"/>
        <v xml:space="preserve"> </v>
      </c>
      <c r="G100" t="str">
        <f t="shared" si="8"/>
        <v xml:space="preserve"> </v>
      </c>
      <c r="H100" s="248">
        <f>Cash!G98</f>
        <v>0</v>
      </c>
      <c r="I100" s="248">
        <f>IF(Cash!F98=0,0,Cash!F98)</f>
        <v>0</v>
      </c>
      <c r="J100" s="248">
        <f t="shared" si="9"/>
        <v>0</v>
      </c>
      <c r="K100" s="249" t="str">
        <f>CONCATENATE("IMPREST: Cash Spent by ",$M$36," ",TEXT(Cash!START,"dd-mmm-yy")," to ",TEXT(Cash!END,"dd-mmm-yy")," ", Cash!D98)</f>
        <v xml:space="preserve">IMPREST: Cash Spent by  00-Jan-00 to 00-Jan-00 </v>
      </c>
      <c r="L100" s="135" t="str">
        <f t="shared" si="6"/>
        <v/>
      </c>
      <c r="N100" s="16" t="str">
        <f>Table1[[#This Row],[Tax Code Check]]</f>
        <v/>
      </c>
    </row>
    <row r="101" spans="1:14" x14ac:dyDescent="0.25">
      <c r="A101" s="1" t="str">
        <f>IF(OR(ISBLANK(Cash!I99))," ",Cash!I99)</f>
        <v xml:space="preserve"> </v>
      </c>
      <c r="B101" s="1" t="str">
        <f>IF(OR(ISBLANK(Cash!H99))," ",Cash!H99)</f>
        <v xml:space="preserve"> </v>
      </c>
      <c r="C101" s="1" t="str">
        <f>IF(TRIM(Cash!J99) = "",$E$5,Cash!J99)</f>
        <v>99999-999</v>
      </c>
      <c r="D101" s="1" t="str">
        <f>IF(OR(ISBLANK(Cash!K99))," ",Cash!K99)</f>
        <v xml:space="preserve"> </v>
      </c>
      <c r="E101" s="1" t="str">
        <f>IF(OR(ISBLANK(Cash!L99))," ",Cash!L99)</f>
        <v xml:space="preserve"> </v>
      </c>
      <c r="F101" t="str">
        <f t="shared" si="7"/>
        <v xml:space="preserve"> </v>
      </c>
      <c r="G101" t="str">
        <f t="shared" si="8"/>
        <v xml:space="preserve"> </v>
      </c>
      <c r="H101" s="248">
        <f>Cash!G99</f>
        <v>0</v>
      </c>
      <c r="I101" s="248">
        <f>IF(Cash!F99=0,0,Cash!F99)</f>
        <v>0</v>
      </c>
      <c r="J101" s="248">
        <f t="shared" si="9"/>
        <v>0</v>
      </c>
      <c r="K101" s="249" t="str">
        <f>CONCATENATE("IMPREST: Cash Spent by ",$M$36," ",TEXT(Cash!START,"dd-mmm-yy")," to ",TEXT(Cash!END,"dd-mmm-yy")," ", Cash!D99)</f>
        <v xml:space="preserve">IMPREST: Cash Spent by  00-Jan-00 to 00-Jan-00 </v>
      </c>
      <c r="L101" s="135" t="str">
        <f t="shared" si="6"/>
        <v/>
      </c>
      <c r="N101" s="16" t="str">
        <f>Table1[[#This Row],[Tax Code Check]]</f>
        <v/>
      </c>
    </row>
    <row r="102" spans="1:14" x14ac:dyDescent="0.25">
      <c r="A102" s="1" t="str">
        <f>IF(OR(ISBLANK(Cash!I100))," ",Cash!I100)</f>
        <v xml:space="preserve"> </v>
      </c>
      <c r="B102" s="1" t="str">
        <f>IF(OR(ISBLANK(Cash!H100))," ",Cash!H100)</f>
        <v xml:space="preserve"> </v>
      </c>
      <c r="C102" s="1" t="str">
        <f>IF(TRIM(Cash!J100) = "",$E$5,Cash!J100)</f>
        <v>99999-999</v>
      </c>
      <c r="D102" s="1" t="str">
        <f>IF(OR(ISBLANK(Cash!K100))," ",Cash!K100)</f>
        <v xml:space="preserve"> </v>
      </c>
      <c r="E102" s="1" t="str">
        <f>IF(OR(ISBLANK(Cash!L100))," ",Cash!L100)</f>
        <v xml:space="preserve"> </v>
      </c>
      <c r="F102" t="str">
        <f t="shared" si="7"/>
        <v xml:space="preserve"> </v>
      </c>
      <c r="G102" t="str">
        <f t="shared" si="8"/>
        <v xml:space="preserve"> </v>
      </c>
      <c r="H102" s="248">
        <f>Cash!G100</f>
        <v>0</v>
      </c>
      <c r="I102" s="248">
        <f>IF(Cash!F100=0,0,Cash!F100)</f>
        <v>0</v>
      </c>
      <c r="J102" s="248">
        <f t="shared" si="9"/>
        <v>0</v>
      </c>
      <c r="K102" s="249" t="str">
        <f>CONCATENATE("IMPREST: Cash Spent by ",$M$36," ",TEXT(Cash!START,"dd-mmm-yy")," to ",TEXT(Cash!END,"dd-mmm-yy")," ", Cash!D100)</f>
        <v xml:space="preserve">IMPREST: Cash Spent by  00-Jan-00 to 00-Jan-00 </v>
      </c>
      <c r="L102" s="135" t="str">
        <f t="shared" si="6"/>
        <v/>
      </c>
      <c r="N102" s="16" t="str">
        <f>Table1[[#This Row],[Tax Code Check]]</f>
        <v/>
      </c>
    </row>
    <row r="103" spans="1:14" x14ac:dyDescent="0.25">
      <c r="A103" s="1" t="str">
        <f>IF(OR(ISBLANK(Cash!I101))," ",Cash!I101)</f>
        <v xml:space="preserve"> </v>
      </c>
      <c r="B103" s="1" t="str">
        <f>IF(OR(ISBLANK(Cash!H101))," ",Cash!H101)</f>
        <v xml:space="preserve"> </v>
      </c>
      <c r="C103" s="1" t="str">
        <f>IF(TRIM(Cash!J101) = "",$E$5,Cash!J101)</f>
        <v>99999-999</v>
      </c>
      <c r="D103" s="1" t="str">
        <f>IF(OR(ISBLANK(Cash!K101))," ",Cash!K101)</f>
        <v xml:space="preserve"> </v>
      </c>
      <c r="E103" s="1" t="str">
        <f>IF(OR(ISBLANK(Cash!L101))," ",Cash!L101)</f>
        <v xml:space="preserve"> </v>
      </c>
      <c r="F103" t="str">
        <f t="shared" si="7"/>
        <v xml:space="preserve"> </v>
      </c>
      <c r="G103" t="str">
        <f t="shared" si="8"/>
        <v xml:space="preserve"> </v>
      </c>
      <c r="H103" s="248">
        <f>Cash!G101</f>
        <v>0</v>
      </c>
      <c r="I103" s="248">
        <f>IF(Cash!F101=0,0,Cash!F101)</f>
        <v>0</v>
      </c>
      <c r="J103" s="248">
        <f t="shared" si="9"/>
        <v>0</v>
      </c>
      <c r="K103" s="249" t="str">
        <f>CONCATENATE("IMPREST: Cash Spent by ",$M$36," ",TEXT(Cash!START,"dd-mmm-yy")," to ",TEXT(Cash!END,"dd-mmm-yy")," ", Cash!D101)</f>
        <v xml:space="preserve">IMPREST: Cash Spent by  00-Jan-00 to 00-Jan-00 </v>
      </c>
      <c r="L103" s="135" t="str">
        <f t="shared" si="6"/>
        <v/>
      </c>
      <c r="N103" s="16" t="str">
        <f>Table1[[#This Row],[Tax Code Check]]</f>
        <v/>
      </c>
    </row>
    <row r="104" spans="1:14" x14ac:dyDescent="0.25">
      <c r="A104" s="1" t="str">
        <f>IF(OR(ISBLANK(Cash!I102))," ",Cash!I102)</f>
        <v xml:space="preserve"> </v>
      </c>
      <c r="B104" s="1" t="str">
        <f>IF(OR(ISBLANK(Cash!H102))," ",Cash!H102)</f>
        <v xml:space="preserve"> </v>
      </c>
      <c r="C104" s="1" t="str">
        <f>IF(TRIM(Cash!J102) = "",$E$5,Cash!J102)</f>
        <v>99999-999</v>
      </c>
      <c r="D104" s="1" t="str">
        <f>IF(OR(ISBLANK(Cash!K102))," ",Cash!K102)</f>
        <v xml:space="preserve"> </v>
      </c>
      <c r="E104" s="1" t="str">
        <f>IF(OR(ISBLANK(Cash!L102))," ",Cash!L102)</f>
        <v xml:space="preserve"> </v>
      </c>
      <c r="F104" t="str">
        <f t="shared" si="7"/>
        <v xml:space="preserve"> </v>
      </c>
      <c r="G104" t="str">
        <f t="shared" si="8"/>
        <v xml:space="preserve"> </v>
      </c>
      <c r="H104" s="248">
        <f>Cash!G102</f>
        <v>0</v>
      </c>
      <c r="I104" s="248">
        <f>IF(Cash!F102=0,0,Cash!F102)</f>
        <v>0</v>
      </c>
      <c r="J104" s="248">
        <f t="shared" si="9"/>
        <v>0</v>
      </c>
      <c r="K104" s="249" t="str">
        <f>CONCATENATE("IMPREST: Cash Spent by ",$M$36," ",TEXT(Cash!START,"dd-mmm-yy")," to ",TEXT(Cash!END,"dd-mmm-yy")," ", Cash!D102)</f>
        <v xml:space="preserve">IMPREST: Cash Spent by  00-Jan-00 to 00-Jan-00 </v>
      </c>
      <c r="L104" s="135" t="str">
        <f t="shared" ref="L104:L135" si="10">IF(I104&gt;"0.00","",IF(F104="P1","0",IF(F104="P4","0",IF(I104=0,"","1"))))</f>
        <v/>
      </c>
      <c r="N104" s="16" t="str">
        <f>Table1[[#This Row],[Tax Code Check]]</f>
        <v/>
      </c>
    </row>
    <row r="105" spans="1:14" x14ac:dyDescent="0.25">
      <c r="A105" s="1" t="str">
        <f>IF(OR(ISBLANK(Cash!I103))," ",Cash!I103)</f>
        <v xml:space="preserve"> </v>
      </c>
      <c r="B105" s="1" t="str">
        <f>IF(OR(ISBLANK(Cash!H103))," ",Cash!H103)</f>
        <v xml:space="preserve"> </v>
      </c>
      <c r="C105" s="1" t="str">
        <f>IF(TRIM(Cash!J103) = "",$E$5,Cash!J103)</f>
        <v>99999-999</v>
      </c>
      <c r="D105" s="1" t="str">
        <f>IF(OR(ISBLANK(Cash!K103))," ",Cash!K103)</f>
        <v xml:space="preserve"> </v>
      </c>
      <c r="E105" s="1" t="str">
        <f>IF(OR(ISBLANK(Cash!L103))," ",Cash!L103)</f>
        <v xml:space="preserve"> </v>
      </c>
      <c r="F105" t="str">
        <f t="shared" si="7"/>
        <v xml:space="preserve"> </v>
      </c>
      <c r="G105" t="str">
        <f t="shared" si="8"/>
        <v xml:space="preserve"> </v>
      </c>
      <c r="H105" s="248">
        <f>Cash!G103</f>
        <v>0</v>
      </c>
      <c r="I105" s="248">
        <f>IF(Cash!F103=0,0,Cash!F103)</f>
        <v>0</v>
      </c>
      <c r="J105" s="248">
        <f t="shared" si="9"/>
        <v>0</v>
      </c>
      <c r="K105" s="249" t="str">
        <f>CONCATENATE("IMPREST: Cash Spent by ",$M$36," ",TEXT(Cash!START,"dd-mmm-yy")," to ",TEXT(Cash!END,"dd-mmm-yy")," ", Cash!D103)</f>
        <v xml:space="preserve">IMPREST: Cash Spent by  00-Jan-00 to 00-Jan-00 </v>
      </c>
      <c r="L105" s="135" t="str">
        <f t="shared" si="10"/>
        <v/>
      </c>
      <c r="N105" s="16" t="str">
        <f>Table1[[#This Row],[Tax Code Check]]</f>
        <v/>
      </c>
    </row>
    <row r="106" spans="1:14" x14ac:dyDescent="0.25">
      <c r="A106" s="1" t="str">
        <f>IF(OR(ISBLANK(Cash!I104))," ",Cash!I104)</f>
        <v xml:space="preserve"> </v>
      </c>
      <c r="B106" s="1" t="str">
        <f>IF(OR(ISBLANK(Cash!H104))," ",Cash!H104)</f>
        <v xml:space="preserve"> </v>
      </c>
      <c r="C106" s="1" t="str">
        <f>IF(TRIM(Cash!J104) = "",$E$5,Cash!J104)</f>
        <v>99999-999</v>
      </c>
      <c r="D106" s="1" t="str">
        <f>IF(OR(ISBLANK(Cash!K104))," ",Cash!K104)</f>
        <v xml:space="preserve"> </v>
      </c>
      <c r="E106" s="1" t="str">
        <f>IF(OR(ISBLANK(Cash!L104))," ",Cash!L104)</f>
        <v xml:space="preserve"> </v>
      </c>
      <c r="F106" t="str">
        <f t="shared" si="7"/>
        <v xml:space="preserve"> </v>
      </c>
      <c r="G106" t="str">
        <f t="shared" si="8"/>
        <v xml:space="preserve"> </v>
      </c>
      <c r="H106" s="248">
        <f>Cash!G104</f>
        <v>0</v>
      </c>
      <c r="I106" s="248">
        <f>IF(Cash!F104=0,0,Cash!F104)</f>
        <v>0</v>
      </c>
      <c r="J106" s="248">
        <f t="shared" si="9"/>
        <v>0</v>
      </c>
      <c r="K106" s="249" t="str">
        <f>CONCATENATE("IMPREST: Cash Spent by ",$M$36," ",TEXT(Cash!START,"dd-mmm-yy")," to ",TEXT(Cash!END,"dd-mmm-yy")," ", Cash!D104)</f>
        <v xml:space="preserve">IMPREST: Cash Spent by  00-Jan-00 to 00-Jan-00 </v>
      </c>
      <c r="L106" s="135" t="str">
        <f t="shared" si="10"/>
        <v/>
      </c>
      <c r="N106" s="16" t="str">
        <f>Table1[[#This Row],[Tax Code Check]]</f>
        <v/>
      </c>
    </row>
    <row r="107" spans="1:14" x14ac:dyDescent="0.25">
      <c r="A107" s="1" t="str">
        <f>IF(OR(ISBLANK(Cash!I105))," ",Cash!I105)</f>
        <v xml:space="preserve"> </v>
      </c>
      <c r="B107" s="1" t="str">
        <f>IF(OR(ISBLANK(Cash!H105))," ",Cash!H105)</f>
        <v xml:space="preserve"> </v>
      </c>
      <c r="C107" s="1" t="str">
        <f>IF(TRIM(Cash!J105) = "",$E$5,Cash!J105)</f>
        <v>99999-999</v>
      </c>
      <c r="D107" s="1" t="str">
        <f>IF(OR(ISBLANK(Cash!K105))," ",Cash!K105)</f>
        <v xml:space="preserve"> </v>
      </c>
      <c r="E107" s="1" t="str">
        <f>IF(OR(ISBLANK(Cash!L105))," ",Cash!L105)</f>
        <v xml:space="preserve"> </v>
      </c>
      <c r="F107" t="str">
        <f t="shared" si="7"/>
        <v xml:space="preserve"> </v>
      </c>
      <c r="G107" t="str">
        <f t="shared" si="8"/>
        <v xml:space="preserve"> </v>
      </c>
      <c r="H107" s="248">
        <f>Cash!G105</f>
        <v>0</v>
      </c>
      <c r="I107" s="248">
        <f>IF(Cash!F105=0,0,Cash!F105)</f>
        <v>0</v>
      </c>
      <c r="J107" s="248">
        <f t="shared" si="9"/>
        <v>0</v>
      </c>
      <c r="K107" s="249" t="str">
        <f>CONCATENATE("IMPREST: Cash Spent by ",$M$36," ",TEXT(Cash!START,"dd-mmm-yy")," to ",TEXT(Cash!END,"dd-mmm-yy")," ", Cash!D105)</f>
        <v xml:space="preserve">IMPREST: Cash Spent by  00-Jan-00 to 00-Jan-00 </v>
      </c>
      <c r="L107" s="135" t="str">
        <f t="shared" si="10"/>
        <v/>
      </c>
      <c r="N107" s="16" t="str">
        <f>Table1[[#This Row],[Tax Code Check]]</f>
        <v/>
      </c>
    </row>
    <row r="108" spans="1:14" x14ac:dyDescent="0.25">
      <c r="A108" s="1" t="str">
        <f>IF(OR(ISBLANK('Chqs to Payee'!I6))," ",'Chqs to Payee'!I6)</f>
        <v xml:space="preserve"> </v>
      </c>
      <c r="B108" s="1" t="str">
        <f>IF(OR(ISBLANK('Chqs to Payee'!H6))," ",'Chqs to Payee'!H6)</f>
        <v xml:space="preserve"> </v>
      </c>
      <c r="C108" s="250" t="str">
        <f>IF(TRIM('Chqs to Payee'!J6) = "",$E$5,'Chqs to Payee'!J6)</f>
        <v>99999-999</v>
      </c>
      <c r="D108" s="1" t="str">
        <f>IF(OR(ISBLANK('Chqs to Payee'!K6))," ",'Chqs to Payee'!K6)</f>
        <v xml:space="preserve"> </v>
      </c>
      <c r="E108" s="1" t="str">
        <f>IF(OR(ISBLANK('Chqs to Payee'!L6))," ",'Chqs to Payee'!L6)</f>
        <v xml:space="preserve"> </v>
      </c>
      <c r="F108" t="str">
        <f t="shared" si="7"/>
        <v xml:space="preserve"> </v>
      </c>
      <c r="G108" t="str">
        <f t="shared" ref="G108" si="11">IF(F108="P1","TX",IF(F108="P4","TX"," "))</f>
        <v xml:space="preserve"> </v>
      </c>
      <c r="H108" s="248">
        <f>'Chqs to Payee'!G6</f>
        <v>0</v>
      </c>
      <c r="I108" s="248">
        <f>IF('Chqs to Payee'!F6=0,0,'Chqs to Payee'!F6)</f>
        <v>0</v>
      </c>
      <c r="J108" s="248">
        <f t="shared" si="9"/>
        <v>0</v>
      </c>
      <c r="K108" s="251" t="str">
        <f>CONCATENATE("IMPREST: Cheque Issued by ",$C$2," ",TEXT(Cash!START,"dd-mmm-yy")," to ",TEXT(Cash!END,"dd-mmm-yy")," ", 'Chqs to Payee'!D6)</f>
        <v xml:space="preserve">IMPREST: Cheque Issued by  00-Jan-00 to 00-Jan-00 </v>
      </c>
      <c r="L108" s="135" t="str">
        <f t="shared" si="10"/>
        <v/>
      </c>
      <c r="N108" s="16" t="str">
        <f>Table1[[#This Row],[Tax Code Check]]</f>
        <v/>
      </c>
    </row>
    <row r="109" spans="1:14" x14ac:dyDescent="0.25">
      <c r="A109" s="1" t="str">
        <f>IF(OR(ISBLANK('Chqs to Payee'!I7))," ",'Chqs to Payee'!I7)</f>
        <v xml:space="preserve"> </v>
      </c>
      <c r="B109" s="1" t="str">
        <f>IF(OR(ISBLANK('Chqs to Payee'!H7))," ",'Chqs to Payee'!H7)</f>
        <v xml:space="preserve"> </v>
      </c>
      <c r="C109" s="250" t="str">
        <f>IF(TRIM('Chqs to Payee'!J7) = "",$E$5,'Chqs to Payee'!J7)</f>
        <v>99999-999</v>
      </c>
      <c r="D109" s="1" t="str">
        <f>IF(OR(ISBLANK('Chqs to Payee'!K7))," ",'Chqs to Payee'!K7)</f>
        <v xml:space="preserve"> </v>
      </c>
      <c r="E109" s="1" t="str">
        <f>IF(OR(ISBLANK('Chqs to Payee'!L7))," ",'Chqs to Payee'!L7)</f>
        <v xml:space="preserve"> </v>
      </c>
      <c r="F109" t="str">
        <f t="shared" si="7"/>
        <v xml:space="preserve"> </v>
      </c>
      <c r="G109" t="str">
        <f t="shared" ref="G109:G147" si="12">IF(F109="P1","TX",IF(F109="P4","TX"," "))</f>
        <v xml:space="preserve"> </v>
      </c>
      <c r="H109" s="248">
        <f>'Chqs to Payee'!G7</f>
        <v>0</v>
      </c>
      <c r="I109" s="248">
        <f>IF('Chqs to Payee'!F7=0,0,'Chqs to Payee'!F7)</f>
        <v>0</v>
      </c>
      <c r="J109" s="248">
        <f t="shared" ref="J109:J147" si="13">ROUND(H109-I109,2)</f>
        <v>0</v>
      </c>
      <c r="K109" s="251" t="str">
        <f>CONCATENATE("IMPREST: Cheque Issued by ",$C$2," ",TEXT(Cash!START,"dd-mmm-yy")," to ",TEXT(Cash!END,"dd-mmm-yy")," ", 'Chqs to Payee'!D7)</f>
        <v xml:space="preserve">IMPREST: Cheque Issued by  00-Jan-00 to 00-Jan-00 </v>
      </c>
      <c r="L109" s="135" t="str">
        <f t="shared" si="10"/>
        <v/>
      </c>
      <c r="N109" s="16" t="str">
        <f>Table1[[#This Row],[Tax Code Check]]</f>
        <v/>
      </c>
    </row>
    <row r="110" spans="1:14" x14ac:dyDescent="0.25">
      <c r="A110" s="1" t="str">
        <f>IF(OR(ISBLANK('Chqs to Payee'!I8))," ",'Chqs to Payee'!I8)</f>
        <v xml:space="preserve"> </v>
      </c>
      <c r="B110" s="1" t="str">
        <f>IF(OR(ISBLANK('Chqs to Payee'!H8))," ",'Chqs to Payee'!H8)</f>
        <v xml:space="preserve"> </v>
      </c>
      <c r="C110" s="250" t="str">
        <f>IF(TRIM('Chqs to Payee'!J8) = "",$E$5,'Chqs to Payee'!J8)</f>
        <v>99999-999</v>
      </c>
      <c r="D110" s="1" t="str">
        <f>IF(OR(ISBLANK('Chqs to Payee'!K8))," ",'Chqs to Payee'!K8)</f>
        <v xml:space="preserve"> </v>
      </c>
      <c r="E110" s="1" t="str">
        <f>IF(OR(ISBLANK('Chqs to Payee'!L8))," ",'Chqs to Payee'!L8)</f>
        <v xml:space="preserve"> </v>
      </c>
      <c r="F110" t="str">
        <f t="shared" si="7"/>
        <v xml:space="preserve"> </v>
      </c>
      <c r="G110" t="str">
        <f t="shared" si="12"/>
        <v xml:space="preserve"> </v>
      </c>
      <c r="H110" s="248">
        <f>'Chqs to Payee'!G8</f>
        <v>0</v>
      </c>
      <c r="I110" s="248">
        <f>IF('Chqs to Payee'!F8=0,0,'Chqs to Payee'!F8)</f>
        <v>0</v>
      </c>
      <c r="J110" s="248">
        <f t="shared" si="13"/>
        <v>0</v>
      </c>
      <c r="K110" s="251" t="str">
        <f>CONCATENATE("IMPREST: Cheque Issued by ",$C$2," ",TEXT(Cash!START,"dd-mmm-yy")," to ",TEXT(Cash!END,"dd-mmm-yy")," ", 'Chqs to Payee'!D8)</f>
        <v xml:space="preserve">IMPREST: Cheque Issued by  00-Jan-00 to 00-Jan-00 </v>
      </c>
      <c r="L110" s="135" t="str">
        <f t="shared" si="10"/>
        <v/>
      </c>
      <c r="N110" s="16" t="str">
        <f>Table1[[#This Row],[Tax Code Check]]</f>
        <v/>
      </c>
    </row>
    <row r="111" spans="1:14" x14ac:dyDescent="0.25">
      <c r="A111" s="1" t="str">
        <f>IF(OR(ISBLANK('Chqs to Payee'!I9))," ",'Chqs to Payee'!I9)</f>
        <v xml:space="preserve"> </v>
      </c>
      <c r="B111" s="1" t="str">
        <f>IF(OR(ISBLANK('Chqs to Payee'!H9))," ",'Chqs to Payee'!H9)</f>
        <v xml:space="preserve"> </v>
      </c>
      <c r="C111" s="250" t="str">
        <f>IF(TRIM('Chqs to Payee'!J9) = "",$E$5,'Chqs to Payee'!J9)</f>
        <v>99999-999</v>
      </c>
      <c r="D111" s="1" t="str">
        <f>IF(OR(ISBLANK('Chqs to Payee'!K9))," ",'Chqs to Payee'!K9)</f>
        <v xml:space="preserve"> </v>
      </c>
      <c r="E111" s="1" t="str">
        <f>IF(OR(ISBLANK('Chqs to Payee'!L9))," ",'Chqs to Payee'!L9)</f>
        <v xml:space="preserve"> </v>
      </c>
      <c r="F111" t="str">
        <f t="shared" si="7"/>
        <v xml:space="preserve"> </v>
      </c>
      <c r="G111" t="str">
        <f t="shared" si="12"/>
        <v xml:space="preserve"> </v>
      </c>
      <c r="H111" s="248">
        <f>'Chqs to Payee'!G9</f>
        <v>0</v>
      </c>
      <c r="I111" s="248">
        <f>IF('Chqs to Payee'!F9=0,0,'Chqs to Payee'!F9)</f>
        <v>0</v>
      </c>
      <c r="J111" s="248">
        <f t="shared" si="13"/>
        <v>0</v>
      </c>
      <c r="K111" s="251" t="str">
        <f>CONCATENATE("IMPREST: Cheque Issued by ",$C$2," ",TEXT(Cash!START,"dd-mmm-yy")," to ",TEXT(Cash!END,"dd-mmm-yy")," ", 'Chqs to Payee'!D9)</f>
        <v xml:space="preserve">IMPREST: Cheque Issued by  00-Jan-00 to 00-Jan-00 </v>
      </c>
      <c r="L111" s="135" t="str">
        <f t="shared" si="10"/>
        <v/>
      </c>
      <c r="N111" s="16" t="str">
        <f>Table1[[#This Row],[Tax Code Check]]</f>
        <v/>
      </c>
    </row>
    <row r="112" spans="1:14" x14ac:dyDescent="0.25">
      <c r="A112" s="1" t="str">
        <f>IF(OR(ISBLANK('Chqs to Payee'!I10))," ",'Chqs to Payee'!I10)</f>
        <v xml:space="preserve"> </v>
      </c>
      <c r="B112" s="1" t="str">
        <f>IF(OR(ISBLANK('Chqs to Payee'!H10))," ",'Chqs to Payee'!H10)</f>
        <v xml:space="preserve"> </v>
      </c>
      <c r="C112" s="250" t="str">
        <f>IF(TRIM('Chqs to Payee'!J10) = "",$E$5,'Chqs to Payee'!J10)</f>
        <v>99999-999</v>
      </c>
      <c r="D112" s="1" t="str">
        <f>IF(OR(ISBLANK('Chqs to Payee'!K10))," ",'Chqs to Payee'!K10)</f>
        <v xml:space="preserve"> </v>
      </c>
      <c r="E112" s="1" t="str">
        <f>IF(OR(ISBLANK('Chqs to Payee'!L10))," ",'Chqs to Payee'!L10)</f>
        <v xml:space="preserve"> </v>
      </c>
      <c r="F112" t="str">
        <f t="shared" si="7"/>
        <v xml:space="preserve"> </v>
      </c>
      <c r="G112" t="str">
        <f t="shared" si="12"/>
        <v xml:space="preserve"> </v>
      </c>
      <c r="H112" s="248">
        <f>'Chqs to Payee'!G10</f>
        <v>0</v>
      </c>
      <c r="I112" s="248">
        <f>IF('Chqs to Payee'!F10=0,0,'Chqs to Payee'!F10)</f>
        <v>0</v>
      </c>
      <c r="J112" s="248">
        <f t="shared" si="13"/>
        <v>0</v>
      </c>
      <c r="K112" s="251" t="str">
        <f>CONCATENATE("IMPREST: Cheque Issued by ",$C$2," ",TEXT(Cash!START,"dd-mmm-yy")," to ",TEXT(Cash!END,"dd-mmm-yy")," ", 'Chqs to Payee'!D10)</f>
        <v xml:space="preserve">IMPREST: Cheque Issued by  00-Jan-00 to 00-Jan-00 </v>
      </c>
      <c r="L112" s="135" t="str">
        <f t="shared" si="10"/>
        <v/>
      </c>
      <c r="N112" s="16" t="str">
        <f>Table1[[#This Row],[Tax Code Check]]</f>
        <v/>
      </c>
    </row>
    <row r="113" spans="1:14" x14ac:dyDescent="0.25">
      <c r="A113" s="1" t="str">
        <f>IF(OR(ISBLANK('Chqs to Payee'!I11))," ",'Chqs to Payee'!I11)</f>
        <v xml:space="preserve"> </v>
      </c>
      <c r="B113" s="1" t="str">
        <f>IF(OR(ISBLANK('Chqs to Payee'!H11))," ",'Chqs to Payee'!H11)</f>
        <v xml:space="preserve"> </v>
      </c>
      <c r="C113" s="250" t="str">
        <f>IF(TRIM('Chqs to Payee'!J11) = "",$E$5,'Chqs to Payee'!J11)</f>
        <v>99999-999</v>
      </c>
      <c r="D113" s="1" t="str">
        <f>IF(OR(ISBLANK('Chqs to Payee'!K11))," ",'Chqs to Payee'!K11)</f>
        <v xml:space="preserve"> </v>
      </c>
      <c r="E113" s="1" t="str">
        <f>IF(OR(ISBLANK('Chqs to Payee'!L11))," ",'Chqs to Payee'!L11)</f>
        <v xml:space="preserve"> </v>
      </c>
      <c r="F113" t="str">
        <f t="shared" si="7"/>
        <v xml:space="preserve"> </v>
      </c>
      <c r="G113" t="str">
        <f t="shared" si="12"/>
        <v xml:space="preserve"> </v>
      </c>
      <c r="H113" s="248">
        <f>'Chqs to Payee'!G11</f>
        <v>0</v>
      </c>
      <c r="I113" s="248">
        <f>IF('Chqs to Payee'!F11=0,0,'Chqs to Payee'!F11)</f>
        <v>0</v>
      </c>
      <c r="J113" s="248">
        <f t="shared" si="13"/>
        <v>0</v>
      </c>
      <c r="K113" s="251" t="str">
        <f>CONCATENATE("IMPREST: Cheque Issued by ",$C$2," ",TEXT(Cash!START,"dd-mmm-yy")," to ",TEXT(Cash!END,"dd-mmm-yy")," ", 'Chqs to Payee'!D11)</f>
        <v xml:space="preserve">IMPREST: Cheque Issued by  00-Jan-00 to 00-Jan-00 </v>
      </c>
      <c r="L113" s="135" t="str">
        <f t="shared" si="10"/>
        <v/>
      </c>
      <c r="N113" s="16" t="str">
        <f>Table1[[#This Row],[Tax Code Check]]</f>
        <v/>
      </c>
    </row>
    <row r="114" spans="1:14" x14ac:dyDescent="0.25">
      <c r="A114" s="1" t="str">
        <f>IF(OR(ISBLANK('Chqs to Payee'!I12))," ",'Chqs to Payee'!I12)</f>
        <v xml:space="preserve"> </v>
      </c>
      <c r="B114" s="1" t="str">
        <f>IF(OR(ISBLANK('Chqs to Payee'!H12))," ",'Chqs to Payee'!H12)</f>
        <v xml:space="preserve"> </v>
      </c>
      <c r="C114" s="250" t="str">
        <f>IF(TRIM('Chqs to Payee'!J12) = "",$E$5,'Chqs to Payee'!J12)</f>
        <v>99999-999</v>
      </c>
      <c r="D114" s="1" t="str">
        <f>IF(OR(ISBLANK('Chqs to Payee'!K12))," ",'Chqs to Payee'!K12)</f>
        <v xml:space="preserve"> </v>
      </c>
      <c r="E114" s="1" t="str">
        <f>IF(OR(ISBLANK('Chqs to Payee'!L12))," ",'Chqs to Payee'!L12)</f>
        <v xml:space="preserve"> </v>
      </c>
      <c r="F114" t="str">
        <f t="shared" si="7"/>
        <v xml:space="preserve"> </v>
      </c>
      <c r="G114" t="str">
        <f t="shared" si="12"/>
        <v xml:space="preserve"> </v>
      </c>
      <c r="H114" s="248">
        <f>'Chqs to Payee'!G12</f>
        <v>0</v>
      </c>
      <c r="I114" s="248">
        <f>IF('Chqs to Payee'!F12=0,0,'Chqs to Payee'!F12)</f>
        <v>0</v>
      </c>
      <c r="J114" s="248">
        <f t="shared" si="13"/>
        <v>0</v>
      </c>
      <c r="K114" s="251" t="str">
        <f>CONCATENATE("IMPREST: Cheque Issued by ",$C$2," ",TEXT(Cash!START,"dd-mmm-yy")," to ",TEXT(Cash!END,"dd-mmm-yy")," ", 'Chqs to Payee'!D12)</f>
        <v xml:space="preserve">IMPREST: Cheque Issued by  00-Jan-00 to 00-Jan-00 </v>
      </c>
      <c r="L114" s="135" t="str">
        <f t="shared" si="10"/>
        <v/>
      </c>
      <c r="N114" s="16" t="str">
        <f>Table1[[#This Row],[Tax Code Check]]</f>
        <v/>
      </c>
    </row>
    <row r="115" spans="1:14" x14ac:dyDescent="0.25">
      <c r="A115" s="1" t="str">
        <f>IF(OR(ISBLANK('Chqs to Payee'!I13))," ",'Chqs to Payee'!I13)</f>
        <v xml:space="preserve"> </v>
      </c>
      <c r="B115" s="1" t="str">
        <f>IF(OR(ISBLANK('Chqs to Payee'!H13))," ",'Chqs to Payee'!H13)</f>
        <v xml:space="preserve"> </v>
      </c>
      <c r="C115" s="250" t="str">
        <f>IF(TRIM('Chqs to Payee'!J13) = "",$E$5,'Chqs to Payee'!J13)</f>
        <v>99999-999</v>
      </c>
      <c r="D115" s="1" t="str">
        <f>IF(OR(ISBLANK('Chqs to Payee'!K13))," ",'Chqs to Payee'!K13)</f>
        <v xml:space="preserve"> </v>
      </c>
      <c r="E115" s="1" t="str">
        <f>IF(OR(ISBLANK('Chqs to Payee'!L13))," ",'Chqs to Payee'!L13)</f>
        <v xml:space="preserve"> </v>
      </c>
      <c r="F115" t="str">
        <f t="shared" si="7"/>
        <v xml:space="preserve"> </v>
      </c>
      <c r="G115" t="str">
        <f t="shared" si="12"/>
        <v xml:space="preserve"> </v>
      </c>
      <c r="H115" s="248">
        <f>'Chqs to Payee'!G13</f>
        <v>0</v>
      </c>
      <c r="I115" s="248">
        <f>IF('Chqs to Payee'!F13=0,0,'Chqs to Payee'!F13)</f>
        <v>0</v>
      </c>
      <c r="J115" s="248">
        <f t="shared" si="13"/>
        <v>0</v>
      </c>
      <c r="K115" s="251" t="str">
        <f>CONCATENATE("IMPREST: Cheque Issued by ",$C$2," ",TEXT(Cash!START,"dd-mmm-yy")," to ",TEXT(Cash!END,"dd-mmm-yy")," ", 'Chqs to Payee'!D13)</f>
        <v xml:space="preserve">IMPREST: Cheque Issued by  00-Jan-00 to 00-Jan-00 </v>
      </c>
      <c r="L115" s="135" t="str">
        <f t="shared" si="10"/>
        <v/>
      </c>
      <c r="N115" s="16" t="str">
        <f>Table1[[#This Row],[Tax Code Check]]</f>
        <v/>
      </c>
    </row>
    <row r="116" spans="1:14" x14ac:dyDescent="0.25">
      <c r="A116" s="1" t="str">
        <f>IF(OR(ISBLANK('Chqs to Payee'!I14))," ",'Chqs to Payee'!I14)</f>
        <v xml:space="preserve"> </v>
      </c>
      <c r="B116" s="1" t="str">
        <f>IF(OR(ISBLANK('Chqs to Payee'!H14))," ",'Chqs to Payee'!H14)</f>
        <v xml:space="preserve"> </v>
      </c>
      <c r="C116" s="250" t="str">
        <f>IF(TRIM('Chqs to Payee'!J14) = "",$E$5,'Chqs to Payee'!J14)</f>
        <v>99999-999</v>
      </c>
      <c r="D116" s="1" t="str">
        <f>IF(OR(ISBLANK('Chqs to Payee'!K14))," ",'Chqs to Payee'!K14)</f>
        <v xml:space="preserve"> </v>
      </c>
      <c r="E116" s="1" t="str">
        <f>IF(OR(ISBLANK('Chqs to Payee'!L14))," ",'Chqs to Payee'!L14)</f>
        <v xml:space="preserve"> </v>
      </c>
      <c r="F116" t="str">
        <f t="shared" si="7"/>
        <v xml:space="preserve"> </v>
      </c>
      <c r="G116" t="str">
        <f t="shared" si="12"/>
        <v xml:space="preserve"> </v>
      </c>
      <c r="H116" s="248">
        <f>'Chqs to Payee'!G14</f>
        <v>0</v>
      </c>
      <c r="I116" s="248">
        <f>IF('Chqs to Payee'!F14=0,0,'Chqs to Payee'!F14)</f>
        <v>0</v>
      </c>
      <c r="J116" s="248">
        <f t="shared" si="13"/>
        <v>0</v>
      </c>
      <c r="K116" s="251" t="str">
        <f>CONCATENATE("IMPREST: Cheque Issued by ",$C$2," ",TEXT(Cash!START,"dd-mmm-yy")," to ",TEXT(Cash!END,"dd-mmm-yy")," ", 'Chqs to Payee'!D14)</f>
        <v xml:space="preserve">IMPREST: Cheque Issued by  00-Jan-00 to 00-Jan-00 </v>
      </c>
      <c r="L116" s="135" t="str">
        <f t="shared" si="10"/>
        <v/>
      </c>
      <c r="N116" s="16" t="str">
        <f>Table1[[#This Row],[Tax Code Check]]</f>
        <v/>
      </c>
    </row>
    <row r="117" spans="1:14" x14ac:dyDescent="0.25">
      <c r="A117" s="1" t="str">
        <f>IF(OR(ISBLANK('Chqs to Payee'!I15))," ",'Chqs to Payee'!I15)</f>
        <v xml:space="preserve"> </v>
      </c>
      <c r="B117" s="1" t="str">
        <f>IF(OR(ISBLANK('Chqs to Payee'!H15))," ",'Chqs to Payee'!H15)</f>
        <v xml:space="preserve"> </v>
      </c>
      <c r="C117" s="250" t="str">
        <f>IF(TRIM('Chqs to Payee'!J15) = "",$E$5,'Chqs to Payee'!J15)</f>
        <v>99999-999</v>
      </c>
      <c r="D117" s="1" t="str">
        <f>IF(OR(ISBLANK('Chqs to Payee'!K15))," ",'Chqs to Payee'!K15)</f>
        <v xml:space="preserve"> </v>
      </c>
      <c r="E117" s="1" t="str">
        <f>IF(OR(ISBLANK('Chqs to Payee'!L15))," ",'Chqs to Payee'!L15)</f>
        <v xml:space="preserve"> </v>
      </c>
      <c r="F117" t="str">
        <f t="shared" si="7"/>
        <v xml:space="preserve"> </v>
      </c>
      <c r="G117" t="str">
        <f t="shared" si="12"/>
        <v xml:space="preserve"> </v>
      </c>
      <c r="H117" s="248">
        <f>'Chqs to Payee'!G15</f>
        <v>0</v>
      </c>
      <c r="I117" s="248">
        <f>IF('Chqs to Payee'!F15=0,0,'Chqs to Payee'!F15)</f>
        <v>0</v>
      </c>
      <c r="J117" s="248">
        <f t="shared" si="13"/>
        <v>0</v>
      </c>
      <c r="K117" s="251" t="str">
        <f>CONCATENATE("IMPREST: Cheque Issued by ",$C$2," ",TEXT(Cash!START,"dd-mmm-yy")," to ",TEXT(Cash!END,"dd-mmm-yy")," ", 'Chqs to Payee'!D15)</f>
        <v xml:space="preserve">IMPREST: Cheque Issued by  00-Jan-00 to 00-Jan-00 </v>
      </c>
      <c r="L117" s="135" t="str">
        <f t="shared" si="10"/>
        <v/>
      </c>
      <c r="N117" s="16" t="str">
        <f>Table1[[#This Row],[Tax Code Check]]</f>
        <v/>
      </c>
    </row>
    <row r="118" spans="1:14" x14ac:dyDescent="0.25">
      <c r="A118" s="1" t="str">
        <f>IF(OR(ISBLANK('Chqs to Payee'!I16))," ",'Chqs to Payee'!I16)</f>
        <v xml:space="preserve"> </v>
      </c>
      <c r="B118" s="1" t="str">
        <f>IF(OR(ISBLANK('Chqs to Payee'!H16))," ",'Chqs to Payee'!H16)</f>
        <v xml:space="preserve"> </v>
      </c>
      <c r="C118" s="250" t="str">
        <f>IF(TRIM('Chqs to Payee'!J16) = "",$E$5,'Chqs to Payee'!J16)</f>
        <v>99999-999</v>
      </c>
      <c r="D118" s="1" t="str">
        <f>IF(OR(ISBLANK('Chqs to Payee'!K16))," ",'Chqs to Payee'!K16)</f>
        <v xml:space="preserve"> </v>
      </c>
      <c r="E118" s="1" t="str">
        <f>IF(OR(ISBLANK('Chqs to Payee'!L16))," ",'Chqs to Payee'!L16)</f>
        <v xml:space="preserve"> </v>
      </c>
      <c r="F118" t="str">
        <f t="shared" si="7"/>
        <v xml:space="preserve"> </v>
      </c>
      <c r="G118" t="str">
        <f t="shared" si="12"/>
        <v xml:space="preserve"> </v>
      </c>
      <c r="H118" s="248">
        <f>'Chqs to Payee'!G16</f>
        <v>0</v>
      </c>
      <c r="I118" s="248">
        <f>IF('Chqs to Payee'!F16=0,0,'Chqs to Payee'!F16)</f>
        <v>0</v>
      </c>
      <c r="J118" s="248">
        <f t="shared" si="13"/>
        <v>0</v>
      </c>
      <c r="K118" s="251" t="str">
        <f>CONCATENATE("IMPREST: Cheque Issued by ",$C$2," ",TEXT(Cash!START,"dd-mmm-yy")," to ",TEXT(Cash!END,"dd-mmm-yy")," ", 'Chqs to Payee'!D16)</f>
        <v xml:space="preserve">IMPREST: Cheque Issued by  00-Jan-00 to 00-Jan-00 </v>
      </c>
      <c r="L118" s="135" t="str">
        <f t="shared" si="10"/>
        <v/>
      </c>
      <c r="N118" s="16" t="str">
        <f>Table1[[#This Row],[Tax Code Check]]</f>
        <v/>
      </c>
    </row>
    <row r="119" spans="1:14" x14ac:dyDescent="0.25">
      <c r="A119" s="1" t="str">
        <f>IF(OR(ISBLANK('Chqs to Payee'!I17))," ",'Chqs to Payee'!I17)</f>
        <v xml:space="preserve"> </v>
      </c>
      <c r="B119" s="1" t="str">
        <f>IF(OR(ISBLANK('Chqs to Payee'!H17))," ",'Chqs to Payee'!H17)</f>
        <v xml:space="preserve"> </v>
      </c>
      <c r="C119" s="250" t="str">
        <f>IF(TRIM('Chqs to Payee'!J17) = "",$E$5,'Chqs to Payee'!J17)</f>
        <v>99999-999</v>
      </c>
      <c r="D119" s="1" t="str">
        <f>IF(OR(ISBLANK('Chqs to Payee'!K17))," ",'Chqs to Payee'!K17)</f>
        <v xml:space="preserve"> </v>
      </c>
      <c r="E119" s="1" t="str">
        <f>IF(OR(ISBLANK('Chqs to Payee'!L17))," ",'Chqs to Payee'!L17)</f>
        <v xml:space="preserve"> </v>
      </c>
      <c r="F119" t="str">
        <f t="shared" si="7"/>
        <v xml:space="preserve"> </v>
      </c>
      <c r="G119" t="str">
        <f t="shared" si="12"/>
        <v xml:space="preserve"> </v>
      </c>
      <c r="H119" s="248">
        <f>'Chqs to Payee'!G17</f>
        <v>0</v>
      </c>
      <c r="I119" s="248">
        <f>IF('Chqs to Payee'!F17=0,0,'Chqs to Payee'!F17)</f>
        <v>0</v>
      </c>
      <c r="J119" s="248">
        <f t="shared" si="13"/>
        <v>0</v>
      </c>
      <c r="K119" s="251" t="str">
        <f>CONCATENATE("IMPREST: Cheque Issued by ",$C$2," ",TEXT(Cash!START,"dd-mmm-yy")," to ",TEXT(Cash!END,"dd-mmm-yy")," ", 'Chqs to Payee'!D17)</f>
        <v xml:space="preserve">IMPREST: Cheque Issued by  00-Jan-00 to 00-Jan-00 </v>
      </c>
      <c r="L119" s="135" t="str">
        <f t="shared" si="10"/>
        <v/>
      </c>
      <c r="N119" s="16" t="str">
        <f>Table1[[#This Row],[Tax Code Check]]</f>
        <v/>
      </c>
    </row>
    <row r="120" spans="1:14" x14ac:dyDescent="0.25">
      <c r="A120" s="1" t="str">
        <f>IF(OR(ISBLANK('Chqs to Payee'!I18))," ",'Chqs to Payee'!I18)</f>
        <v xml:space="preserve"> </v>
      </c>
      <c r="B120" s="1" t="str">
        <f>IF(OR(ISBLANK('Chqs to Payee'!H18))," ",'Chqs to Payee'!H18)</f>
        <v xml:space="preserve"> </v>
      </c>
      <c r="C120" s="250" t="str">
        <f>IF(TRIM('Chqs to Payee'!J18) = "",$E$5,'Chqs to Payee'!J18)</f>
        <v>99999-999</v>
      </c>
      <c r="D120" s="1" t="str">
        <f>IF(OR(ISBLANK('Chqs to Payee'!K18))," ",'Chqs to Payee'!K18)</f>
        <v xml:space="preserve"> </v>
      </c>
      <c r="E120" s="1" t="str">
        <f>IF(OR(ISBLANK('Chqs to Payee'!L18))," ",'Chqs to Payee'!L18)</f>
        <v xml:space="preserve"> </v>
      </c>
      <c r="F120" t="str">
        <f t="shared" si="7"/>
        <v xml:space="preserve"> </v>
      </c>
      <c r="G120" t="str">
        <f t="shared" si="12"/>
        <v xml:space="preserve"> </v>
      </c>
      <c r="H120" s="248">
        <f>'Chqs to Payee'!G18</f>
        <v>0</v>
      </c>
      <c r="I120" s="248">
        <f>IF('Chqs to Payee'!F18=0,0,'Chqs to Payee'!F18)</f>
        <v>0</v>
      </c>
      <c r="J120" s="248">
        <f t="shared" si="13"/>
        <v>0</v>
      </c>
      <c r="K120" s="251" t="str">
        <f>CONCATENATE("IMPREST: Cheque Issued by ",$C$2," ",TEXT(Cash!START,"dd-mmm-yy")," to ",TEXT(Cash!END,"dd-mmm-yy")," ", 'Chqs to Payee'!D18)</f>
        <v xml:space="preserve">IMPREST: Cheque Issued by  00-Jan-00 to 00-Jan-00 </v>
      </c>
      <c r="L120" s="135" t="str">
        <f t="shared" si="10"/>
        <v/>
      </c>
      <c r="N120" s="16" t="str">
        <f>Table1[[#This Row],[Tax Code Check]]</f>
        <v/>
      </c>
    </row>
    <row r="121" spans="1:14" x14ac:dyDescent="0.25">
      <c r="A121" s="1" t="str">
        <f>IF(OR(ISBLANK('Chqs to Payee'!I19))," ",'Chqs to Payee'!I19)</f>
        <v xml:space="preserve"> </v>
      </c>
      <c r="B121" s="1" t="str">
        <f>IF(OR(ISBLANK('Chqs to Payee'!H19))," ",'Chqs to Payee'!H19)</f>
        <v xml:space="preserve"> </v>
      </c>
      <c r="C121" s="250" t="str">
        <f>IF(TRIM('Chqs to Payee'!J19) = "",$E$5,'Chqs to Payee'!J19)</f>
        <v>99999-999</v>
      </c>
      <c r="D121" s="1" t="str">
        <f>IF(OR(ISBLANK('Chqs to Payee'!K19))," ",'Chqs to Payee'!K19)</f>
        <v xml:space="preserve"> </v>
      </c>
      <c r="E121" s="1" t="str">
        <f>IF(OR(ISBLANK('Chqs to Payee'!L19))," ",'Chqs to Payee'!L19)</f>
        <v xml:space="preserve"> </v>
      </c>
      <c r="F121" t="str">
        <f t="shared" si="7"/>
        <v xml:space="preserve"> </v>
      </c>
      <c r="G121" t="str">
        <f t="shared" si="12"/>
        <v xml:space="preserve"> </v>
      </c>
      <c r="H121" s="248">
        <f>'Chqs to Payee'!G19</f>
        <v>0</v>
      </c>
      <c r="I121" s="248">
        <f>IF('Chqs to Payee'!F19=0,0,'Chqs to Payee'!F19)</f>
        <v>0</v>
      </c>
      <c r="J121" s="248">
        <f t="shared" si="13"/>
        <v>0</v>
      </c>
      <c r="K121" s="251" t="str">
        <f>CONCATENATE("IMPREST: Cheque Issued by ",$C$2," ",TEXT(Cash!START,"dd-mmm-yy")," to ",TEXT(Cash!END,"dd-mmm-yy")," ", 'Chqs to Payee'!D19)</f>
        <v xml:space="preserve">IMPREST: Cheque Issued by  00-Jan-00 to 00-Jan-00 </v>
      </c>
      <c r="L121" s="135" t="str">
        <f t="shared" si="10"/>
        <v/>
      </c>
      <c r="N121" s="16" t="str">
        <f>Table1[[#This Row],[Tax Code Check]]</f>
        <v/>
      </c>
    </row>
    <row r="122" spans="1:14" x14ac:dyDescent="0.25">
      <c r="A122" s="1" t="str">
        <f>IF(OR(ISBLANK('Chqs to Payee'!I20))," ",'Chqs to Payee'!I20)</f>
        <v xml:space="preserve"> </v>
      </c>
      <c r="B122" s="1" t="str">
        <f>IF(OR(ISBLANK('Chqs to Payee'!H20))," ",'Chqs to Payee'!H20)</f>
        <v xml:space="preserve"> </v>
      </c>
      <c r="C122" s="250" t="str">
        <f>IF(TRIM('Chqs to Payee'!J20) = "",$E$5,'Chqs to Payee'!J20)</f>
        <v>99999-999</v>
      </c>
      <c r="D122" s="1" t="str">
        <f>IF(OR(ISBLANK('Chqs to Payee'!K20))," ",'Chqs to Payee'!K20)</f>
        <v xml:space="preserve"> </v>
      </c>
      <c r="E122" s="1" t="str">
        <f>IF(OR(ISBLANK('Chqs to Payee'!L20))," ",'Chqs to Payee'!L20)</f>
        <v xml:space="preserve"> </v>
      </c>
      <c r="F122" t="str">
        <f t="shared" si="7"/>
        <v xml:space="preserve"> </v>
      </c>
      <c r="G122" t="str">
        <f t="shared" si="12"/>
        <v xml:space="preserve"> </v>
      </c>
      <c r="H122" s="248">
        <f>'Chqs to Payee'!G20</f>
        <v>0</v>
      </c>
      <c r="I122" s="248">
        <f>IF('Chqs to Payee'!F20=0,0,'Chqs to Payee'!F20)</f>
        <v>0</v>
      </c>
      <c r="J122" s="248">
        <f t="shared" si="13"/>
        <v>0</v>
      </c>
      <c r="K122" s="251" t="str">
        <f>CONCATENATE("IMPREST: Cheque Issued by ",$C$2," ",TEXT(Cash!START,"dd-mmm-yy")," to ",TEXT(Cash!END,"dd-mmm-yy")," ", 'Chqs to Payee'!D20)</f>
        <v xml:space="preserve">IMPREST: Cheque Issued by  00-Jan-00 to 00-Jan-00 </v>
      </c>
      <c r="L122" s="135" t="str">
        <f t="shared" si="10"/>
        <v/>
      </c>
      <c r="N122" s="16" t="str">
        <f>Table1[[#This Row],[Tax Code Check]]</f>
        <v/>
      </c>
    </row>
    <row r="123" spans="1:14" x14ac:dyDescent="0.25">
      <c r="A123" s="1" t="str">
        <f>IF(OR(ISBLANK('Chqs to Payee'!I21))," ",'Chqs to Payee'!I21)</f>
        <v xml:space="preserve"> </v>
      </c>
      <c r="B123" s="1" t="str">
        <f>IF(OR(ISBLANK('Chqs to Payee'!H21))," ",'Chqs to Payee'!H21)</f>
        <v xml:space="preserve"> </v>
      </c>
      <c r="C123" s="250" t="str">
        <f>IF(TRIM('Chqs to Payee'!J21) = "",$E$5,'Chqs to Payee'!J21)</f>
        <v>99999-999</v>
      </c>
      <c r="D123" s="1" t="str">
        <f>IF(OR(ISBLANK('Chqs to Payee'!K21))," ",'Chqs to Payee'!K21)</f>
        <v xml:space="preserve"> </v>
      </c>
      <c r="E123" s="1" t="str">
        <f>IF(OR(ISBLANK('Chqs to Payee'!L21))," ",'Chqs to Payee'!L21)</f>
        <v xml:space="preserve"> </v>
      </c>
      <c r="F123" t="str">
        <f t="shared" si="7"/>
        <v xml:space="preserve"> </v>
      </c>
      <c r="G123" t="str">
        <f t="shared" si="12"/>
        <v xml:space="preserve"> </v>
      </c>
      <c r="H123" s="248">
        <f>'Chqs to Payee'!G21</f>
        <v>0</v>
      </c>
      <c r="I123" s="248">
        <f>IF('Chqs to Payee'!F21=0,0,'Chqs to Payee'!F21)</f>
        <v>0</v>
      </c>
      <c r="J123" s="248">
        <f t="shared" si="13"/>
        <v>0</v>
      </c>
      <c r="K123" s="251" t="str">
        <f>CONCATENATE("IMPREST: Cheque Issued by ",$C$2," ",TEXT(Cash!START,"dd-mmm-yy")," to ",TEXT(Cash!END,"dd-mmm-yy")," ", 'Chqs to Payee'!D21)</f>
        <v xml:space="preserve">IMPREST: Cheque Issued by  00-Jan-00 to 00-Jan-00 </v>
      </c>
      <c r="L123" s="135" t="str">
        <f t="shared" si="10"/>
        <v/>
      </c>
      <c r="N123" s="16" t="str">
        <f>Table1[[#This Row],[Tax Code Check]]</f>
        <v/>
      </c>
    </row>
    <row r="124" spans="1:14" x14ac:dyDescent="0.25">
      <c r="A124" s="1" t="str">
        <f>IF(OR(ISBLANK('Chqs to Payee'!I22))," ",'Chqs to Payee'!I22)</f>
        <v xml:space="preserve"> </v>
      </c>
      <c r="B124" s="1" t="str">
        <f>IF(OR(ISBLANK('Chqs to Payee'!H22))," ",'Chqs to Payee'!H22)</f>
        <v xml:space="preserve"> </v>
      </c>
      <c r="C124" s="250" t="str">
        <f>IF(TRIM('Chqs to Payee'!J22) = "",$E$5,'Chqs to Payee'!J22)</f>
        <v>99999-999</v>
      </c>
      <c r="D124" s="1" t="str">
        <f>IF(OR(ISBLANK('Chqs to Payee'!K22))," ",'Chqs to Payee'!K22)</f>
        <v xml:space="preserve"> </v>
      </c>
      <c r="E124" s="1" t="str">
        <f>IF(OR(ISBLANK('Chqs to Payee'!L22))," ",'Chqs to Payee'!L22)</f>
        <v xml:space="preserve"> </v>
      </c>
      <c r="F124" t="str">
        <f t="shared" si="7"/>
        <v xml:space="preserve"> </v>
      </c>
      <c r="G124" t="str">
        <f t="shared" si="12"/>
        <v xml:space="preserve"> </v>
      </c>
      <c r="H124" s="248">
        <f>'Chqs to Payee'!G22</f>
        <v>0</v>
      </c>
      <c r="I124" s="248">
        <f>IF('Chqs to Payee'!F22=0,0,'Chqs to Payee'!F22)</f>
        <v>0</v>
      </c>
      <c r="J124" s="248">
        <f t="shared" si="13"/>
        <v>0</v>
      </c>
      <c r="K124" s="251" t="str">
        <f>CONCATENATE("IMPREST: Cheque Issued by ",$C$2," ",TEXT(Cash!START,"dd-mmm-yy")," to ",TEXT(Cash!END,"dd-mmm-yy")," ", 'Chqs to Payee'!D22)</f>
        <v xml:space="preserve">IMPREST: Cheque Issued by  00-Jan-00 to 00-Jan-00 </v>
      </c>
      <c r="L124" s="135" t="str">
        <f t="shared" si="10"/>
        <v/>
      </c>
      <c r="N124" s="16" t="str">
        <f>Table1[[#This Row],[Tax Code Check]]</f>
        <v/>
      </c>
    </row>
    <row r="125" spans="1:14" x14ac:dyDescent="0.25">
      <c r="A125" s="1" t="str">
        <f>IF(OR(ISBLANK('Chqs to Payee'!I23))," ",'Chqs to Payee'!I23)</f>
        <v xml:space="preserve"> </v>
      </c>
      <c r="B125" s="1" t="str">
        <f>IF(OR(ISBLANK('Chqs to Payee'!H23))," ",'Chqs to Payee'!H23)</f>
        <v xml:space="preserve"> </v>
      </c>
      <c r="C125" s="250" t="str">
        <f>IF(TRIM('Chqs to Payee'!J23) = "",$E$5,'Chqs to Payee'!J23)</f>
        <v>99999-999</v>
      </c>
      <c r="D125" s="1" t="str">
        <f>IF(OR(ISBLANK('Chqs to Payee'!K23))," ",'Chqs to Payee'!K23)</f>
        <v xml:space="preserve"> </v>
      </c>
      <c r="E125" s="1" t="str">
        <f>IF(OR(ISBLANK('Chqs to Payee'!L23))," ",'Chqs to Payee'!L23)</f>
        <v xml:space="preserve"> </v>
      </c>
      <c r="F125" t="str">
        <f t="shared" si="7"/>
        <v xml:space="preserve"> </v>
      </c>
      <c r="G125" t="str">
        <f t="shared" si="12"/>
        <v xml:space="preserve"> </v>
      </c>
      <c r="H125" s="248">
        <f>'Chqs to Payee'!G23</f>
        <v>0</v>
      </c>
      <c r="I125" s="248">
        <f>IF('Chqs to Payee'!F23=0,0,'Chqs to Payee'!F23)</f>
        <v>0</v>
      </c>
      <c r="J125" s="248">
        <f t="shared" si="13"/>
        <v>0</v>
      </c>
      <c r="K125" s="251" t="str">
        <f>CONCATENATE("IMPREST: Cheque Issued by ",$C$2," ",TEXT(Cash!START,"dd-mmm-yy")," to ",TEXT(Cash!END,"dd-mmm-yy")," ", 'Chqs to Payee'!D23)</f>
        <v xml:space="preserve">IMPREST: Cheque Issued by  00-Jan-00 to 00-Jan-00 </v>
      </c>
      <c r="L125" s="135" t="str">
        <f t="shared" si="10"/>
        <v/>
      </c>
      <c r="N125" s="16" t="str">
        <f>Table1[[#This Row],[Tax Code Check]]</f>
        <v/>
      </c>
    </row>
    <row r="126" spans="1:14" x14ac:dyDescent="0.25">
      <c r="A126" s="1" t="str">
        <f>IF(OR(ISBLANK('Chqs to Payee'!I24))," ",'Chqs to Payee'!I24)</f>
        <v xml:space="preserve"> </v>
      </c>
      <c r="B126" s="1" t="str">
        <f>IF(OR(ISBLANK('Chqs to Payee'!H24))," ",'Chqs to Payee'!H24)</f>
        <v xml:space="preserve"> </v>
      </c>
      <c r="C126" s="250" t="str">
        <f>IF(TRIM('Chqs to Payee'!J24) = "",$E$5,'Chqs to Payee'!J24)</f>
        <v>99999-999</v>
      </c>
      <c r="D126" s="1" t="str">
        <f>IF(OR(ISBLANK('Chqs to Payee'!K24))," ",'Chqs to Payee'!K24)</f>
        <v xml:space="preserve"> </v>
      </c>
      <c r="E126" s="1" t="str">
        <f>IF(OR(ISBLANK('Chqs to Payee'!L24))," ",'Chqs to Payee'!L24)</f>
        <v xml:space="preserve"> </v>
      </c>
      <c r="F126" t="str">
        <f t="shared" si="7"/>
        <v xml:space="preserve"> </v>
      </c>
      <c r="G126" t="str">
        <f t="shared" si="12"/>
        <v xml:space="preserve"> </v>
      </c>
      <c r="H126" s="248">
        <f>'Chqs to Payee'!G24</f>
        <v>0</v>
      </c>
      <c r="I126" s="248">
        <f>IF('Chqs to Payee'!F24=0,0,'Chqs to Payee'!F24)</f>
        <v>0</v>
      </c>
      <c r="J126" s="248">
        <f t="shared" si="13"/>
        <v>0</v>
      </c>
      <c r="K126" s="251" t="str">
        <f>CONCATENATE("IMPREST: Cheque Issued by ",$C$2," ",TEXT(Cash!START,"dd-mmm-yy")," to ",TEXT(Cash!END,"dd-mmm-yy")," ", 'Chqs to Payee'!D24)</f>
        <v xml:space="preserve">IMPREST: Cheque Issued by  00-Jan-00 to 00-Jan-00 </v>
      </c>
      <c r="L126" s="135" t="str">
        <f t="shared" si="10"/>
        <v/>
      </c>
      <c r="N126" s="16" t="str">
        <f>Table1[[#This Row],[Tax Code Check]]</f>
        <v/>
      </c>
    </row>
    <row r="127" spans="1:14" x14ac:dyDescent="0.25">
      <c r="A127" s="1" t="str">
        <f>IF(OR(ISBLANK('Chqs to Payee'!I25))," ",'Chqs to Payee'!I25)</f>
        <v xml:space="preserve"> </v>
      </c>
      <c r="B127" s="1" t="str">
        <f>IF(OR(ISBLANK('Chqs to Payee'!H25))," ",'Chqs to Payee'!H25)</f>
        <v xml:space="preserve"> </v>
      </c>
      <c r="C127" s="250" t="str">
        <f>IF(TRIM('Chqs to Payee'!J25) = "",$E$5,'Chqs to Payee'!J25)</f>
        <v>99999-999</v>
      </c>
      <c r="D127" s="1" t="str">
        <f>IF(OR(ISBLANK('Chqs to Payee'!K25))," ",'Chqs to Payee'!K25)</f>
        <v xml:space="preserve"> </v>
      </c>
      <c r="E127" s="1" t="str">
        <f>IF(OR(ISBLANK('Chqs to Payee'!L25))," ",'Chqs to Payee'!L25)</f>
        <v xml:space="preserve"> </v>
      </c>
      <c r="F127" t="str">
        <f t="shared" si="7"/>
        <v xml:space="preserve"> </v>
      </c>
      <c r="G127" t="str">
        <f t="shared" si="12"/>
        <v xml:space="preserve"> </v>
      </c>
      <c r="H127" s="248">
        <f>'Chqs to Payee'!G25</f>
        <v>0</v>
      </c>
      <c r="I127" s="248">
        <f>IF('Chqs to Payee'!F25=0,0,'Chqs to Payee'!F25)</f>
        <v>0</v>
      </c>
      <c r="J127" s="248">
        <f t="shared" si="13"/>
        <v>0</v>
      </c>
      <c r="K127" s="251" t="str">
        <f>CONCATENATE("IMPREST: Cheque Issued by ",$C$2," ",TEXT(Cash!START,"dd-mmm-yy")," to ",TEXT(Cash!END,"dd-mmm-yy")," ", 'Chqs to Payee'!D25)</f>
        <v xml:space="preserve">IMPREST: Cheque Issued by  00-Jan-00 to 00-Jan-00 </v>
      </c>
      <c r="L127" s="135" t="str">
        <f t="shared" si="10"/>
        <v/>
      </c>
      <c r="N127" s="16" t="str">
        <f>Table1[[#This Row],[Tax Code Check]]</f>
        <v/>
      </c>
    </row>
    <row r="128" spans="1:14" x14ac:dyDescent="0.25">
      <c r="A128" s="1" t="str">
        <f>IF(OR(ISBLANK('Chqs to Payee'!I26))," ",'Chqs to Payee'!I26)</f>
        <v xml:space="preserve"> </v>
      </c>
      <c r="B128" s="1" t="str">
        <f>IF(OR(ISBLANK('Chqs to Payee'!H26))," ",'Chqs to Payee'!H26)</f>
        <v xml:space="preserve"> </v>
      </c>
      <c r="C128" s="250" t="str">
        <f>IF(TRIM('Chqs to Payee'!J26) = "",$E$5,'Chqs to Payee'!J26)</f>
        <v>99999-999</v>
      </c>
      <c r="D128" s="1" t="str">
        <f>IF(OR(ISBLANK('Chqs to Payee'!K26))," ",'Chqs to Payee'!K26)</f>
        <v xml:space="preserve"> </v>
      </c>
      <c r="E128" s="1" t="str">
        <f>IF(OR(ISBLANK('Chqs to Payee'!L26))," ",'Chqs to Payee'!L26)</f>
        <v xml:space="preserve"> </v>
      </c>
      <c r="F128" t="str">
        <f t="shared" si="7"/>
        <v xml:space="preserve"> </v>
      </c>
      <c r="G128" t="str">
        <f t="shared" si="12"/>
        <v xml:space="preserve"> </v>
      </c>
      <c r="H128" s="248">
        <f>'Chqs to Payee'!G26</f>
        <v>0</v>
      </c>
      <c r="I128" s="248">
        <f>IF('Chqs to Payee'!F26=0,0,'Chqs to Payee'!F26)</f>
        <v>0</v>
      </c>
      <c r="J128" s="248">
        <f t="shared" si="13"/>
        <v>0</v>
      </c>
      <c r="K128" s="251" t="str">
        <f>CONCATENATE("IMPREST: Cheque Issued by ",$C$2," ",TEXT(Cash!START,"dd-mmm-yy")," to ",TEXT(Cash!END,"dd-mmm-yy")," ", 'Chqs to Payee'!D26)</f>
        <v xml:space="preserve">IMPREST: Cheque Issued by  00-Jan-00 to 00-Jan-00 </v>
      </c>
      <c r="L128" s="135" t="str">
        <f t="shared" si="10"/>
        <v/>
      </c>
      <c r="N128" s="16" t="str">
        <f>Table1[[#This Row],[Tax Code Check]]</f>
        <v/>
      </c>
    </row>
    <row r="129" spans="1:14" x14ac:dyDescent="0.25">
      <c r="A129" s="1" t="str">
        <f>IF(OR(ISBLANK('Chqs to Payee'!I27))," ",'Chqs to Payee'!I27)</f>
        <v xml:space="preserve"> </v>
      </c>
      <c r="B129" s="1" t="str">
        <f>IF(OR(ISBLANK('Chqs to Payee'!H27))," ",'Chqs to Payee'!H27)</f>
        <v xml:space="preserve"> </v>
      </c>
      <c r="C129" s="250" t="str">
        <f>IF(TRIM('Chqs to Payee'!J27) = "",$E$5,'Chqs to Payee'!J27)</f>
        <v>99999-999</v>
      </c>
      <c r="D129" s="1" t="str">
        <f>IF(OR(ISBLANK('Chqs to Payee'!K27))," ",'Chqs to Payee'!K27)</f>
        <v xml:space="preserve"> </v>
      </c>
      <c r="E129" s="1" t="str">
        <f>IF(OR(ISBLANK('Chqs to Payee'!L27))," ",'Chqs to Payee'!L27)</f>
        <v xml:space="preserve"> </v>
      </c>
      <c r="F129" t="str">
        <f t="shared" si="7"/>
        <v xml:space="preserve"> </v>
      </c>
      <c r="G129" t="str">
        <f t="shared" si="12"/>
        <v xml:space="preserve"> </v>
      </c>
      <c r="H129" s="248">
        <f>'Chqs to Payee'!G27</f>
        <v>0</v>
      </c>
      <c r="I129" s="248">
        <f>IF('Chqs to Payee'!F27=0,0,'Chqs to Payee'!F27)</f>
        <v>0</v>
      </c>
      <c r="J129" s="248">
        <f t="shared" si="13"/>
        <v>0</v>
      </c>
      <c r="K129" s="251" t="str">
        <f>CONCATENATE("IMPREST: Cheque Issued by ",$C$2," ",TEXT(Cash!START,"dd-mmm-yy")," to ",TEXT(Cash!END,"dd-mmm-yy")," ", 'Chqs to Payee'!D27)</f>
        <v xml:space="preserve">IMPREST: Cheque Issued by  00-Jan-00 to 00-Jan-00 </v>
      </c>
      <c r="L129" s="135" t="str">
        <f t="shared" si="10"/>
        <v/>
      </c>
      <c r="N129" s="16" t="str">
        <f>Table1[[#This Row],[Tax Code Check]]</f>
        <v/>
      </c>
    </row>
    <row r="130" spans="1:14" x14ac:dyDescent="0.25">
      <c r="A130" s="1" t="str">
        <f>IF(OR(ISBLANK('Chqs to Payee'!I28))," ",'Chqs to Payee'!I28)</f>
        <v xml:space="preserve"> </v>
      </c>
      <c r="B130" s="1" t="str">
        <f>IF(OR(ISBLANK('Chqs to Payee'!H28))," ",'Chqs to Payee'!H28)</f>
        <v xml:space="preserve"> </v>
      </c>
      <c r="C130" s="250" t="str">
        <f>IF(TRIM('Chqs to Payee'!J28) = "",$E$5,'Chqs to Payee'!J28)</f>
        <v>99999-999</v>
      </c>
      <c r="D130" s="1" t="str">
        <f>IF(OR(ISBLANK('Chqs to Payee'!K28))," ",'Chqs to Payee'!K28)</f>
        <v xml:space="preserve"> </v>
      </c>
      <c r="E130" s="1" t="str">
        <f>IF(OR(ISBLANK('Chqs to Payee'!L28))," ",'Chqs to Payee'!L28)</f>
        <v xml:space="preserve"> </v>
      </c>
      <c r="F130" t="str">
        <f t="shared" si="7"/>
        <v xml:space="preserve"> </v>
      </c>
      <c r="G130" t="str">
        <f t="shared" si="12"/>
        <v xml:space="preserve"> </v>
      </c>
      <c r="H130" s="248">
        <f>'Chqs to Payee'!G28</f>
        <v>0</v>
      </c>
      <c r="I130" s="248">
        <f>IF('Chqs to Payee'!F28=0,0,'Chqs to Payee'!F28)</f>
        <v>0</v>
      </c>
      <c r="J130" s="248">
        <f t="shared" si="13"/>
        <v>0</v>
      </c>
      <c r="K130" s="251" t="str">
        <f>CONCATENATE("IMPREST: Cheque Issued by ",$C$2," ",TEXT(Cash!START,"dd-mmm-yy")," to ",TEXT(Cash!END,"dd-mmm-yy")," ", 'Chqs to Payee'!D28)</f>
        <v xml:space="preserve">IMPREST: Cheque Issued by  00-Jan-00 to 00-Jan-00 </v>
      </c>
      <c r="L130" s="135" t="str">
        <f t="shared" si="10"/>
        <v/>
      </c>
      <c r="N130" s="16" t="str">
        <f>Table1[[#This Row],[Tax Code Check]]</f>
        <v/>
      </c>
    </row>
    <row r="131" spans="1:14" x14ac:dyDescent="0.25">
      <c r="A131" s="1" t="str">
        <f>IF(OR(ISBLANK('Chqs to Payee'!I29))," ",'Chqs to Payee'!I29)</f>
        <v xml:space="preserve"> </v>
      </c>
      <c r="B131" s="1" t="str">
        <f>IF(OR(ISBLANK('Chqs to Payee'!H29))," ",'Chqs to Payee'!H29)</f>
        <v xml:space="preserve"> </v>
      </c>
      <c r="C131" s="250" t="str">
        <f>IF(TRIM('Chqs to Payee'!J29) = "",$E$5,'Chqs to Payee'!J29)</f>
        <v>99999-999</v>
      </c>
      <c r="D131" s="1" t="str">
        <f>IF(OR(ISBLANK('Chqs to Payee'!K29))," ",'Chqs to Payee'!K29)</f>
        <v xml:space="preserve"> </v>
      </c>
      <c r="E131" s="1" t="str">
        <f>IF(OR(ISBLANK('Chqs to Payee'!L29))," ",'Chqs to Payee'!L29)</f>
        <v xml:space="preserve"> </v>
      </c>
      <c r="F131" t="str">
        <f t="shared" si="7"/>
        <v xml:space="preserve"> </v>
      </c>
      <c r="G131" t="str">
        <f t="shared" si="12"/>
        <v xml:space="preserve"> </v>
      </c>
      <c r="H131" s="248">
        <f>'Chqs to Payee'!G29</f>
        <v>0</v>
      </c>
      <c r="I131" s="248">
        <f>IF('Chqs to Payee'!F29=0,0,'Chqs to Payee'!F29)</f>
        <v>0</v>
      </c>
      <c r="J131" s="248">
        <f t="shared" si="13"/>
        <v>0</v>
      </c>
      <c r="K131" s="251" t="str">
        <f>CONCATENATE("IMPREST: Cheque Issued by ",$C$2," ",TEXT(Cash!START,"dd-mmm-yy")," to ",TEXT(Cash!END,"dd-mmm-yy")," ", 'Chqs to Payee'!D29)</f>
        <v xml:space="preserve">IMPREST: Cheque Issued by  00-Jan-00 to 00-Jan-00 </v>
      </c>
      <c r="L131" s="135" t="str">
        <f t="shared" si="10"/>
        <v/>
      </c>
      <c r="N131" s="16" t="str">
        <f>Table1[[#This Row],[Tax Code Check]]</f>
        <v/>
      </c>
    </row>
    <row r="132" spans="1:14" x14ac:dyDescent="0.25">
      <c r="A132" s="1" t="str">
        <f>IF(OR(ISBLANK('Chqs to Payee'!I30))," ",'Chqs to Payee'!I30)</f>
        <v xml:space="preserve"> </v>
      </c>
      <c r="B132" s="1" t="str">
        <f>IF(OR(ISBLANK('Chqs to Payee'!H30))," ",'Chqs to Payee'!H30)</f>
        <v xml:space="preserve"> </v>
      </c>
      <c r="C132" s="250" t="str">
        <f>IF(TRIM('Chqs to Payee'!J30) = "",$E$5,'Chqs to Payee'!J30)</f>
        <v>99999-999</v>
      </c>
      <c r="D132" s="1" t="str">
        <f>IF(OR(ISBLANK('Chqs to Payee'!K30))," ",'Chqs to Payee'!K30)</f>
        <v xml:space="preserve"> </v>
      </c>
      <c r="E132" s="1" t="str">
        <f>IF(OR(ISBLANK('Chqs to Payee'!L30))," ",'Chqs to Payee'!L30)</f>
        <v xml:space="preserve"> </v>
      </c>
      <c r="F132" t="str">
        <f t="shared" si="7"/>
        <v xml:space="preserve"> </v>
      </c>
      <c r="G132" t="str">
        <f t="shared" si="12"/>
        <v xml:space="preserve"> </v>
      </c>
      <c r="H132" s="248">
        <f>'Chqs to Payee'!G30</f>
        <v>0</v>
      </c>
      <c r="I132" s="248">
        <f>IF('Chqs to Payee'!F30=0,0,'Chqs to Payee'!F30)</f>
        <v>0</v>
      </c>
      <c r="J132" s="248">
        <f t="shared" si="13"/>
        <v>0</v>
      </c>
      <c r="K132" s="251" t="str">
        <f>CONCATENATE("IMPREST: Cheque Issued by ",$C$2," ",TEXT(Cash!START,"dd-mmm-yy")," to ",TEXT(Cash!END,"dd-mmm-yy")," ", 'Chqs to Payee'!D30)</f>
        <v xml:space="preserve">IMPREST: Cheque Issued by  00-Jan-00 to 00-Jan-00 </v>
      </c>
      <c r="L132" s="135" t="str">
        <f t="shared" si="10"/>
        <v/>
      </c>
      <c r="N132" s="16" t="str">
        <f>Table1[[#This Row],[Tax Code Check]]</f>
        <v/>
      </c>
    </row>
    <row r="133" spans="1:14" x14ac:dyDescent="0.25">
      <c r="A133" s="1" t="str">
        <f>IF(OR(ISBLANK('Chqs to Payee'!I31))," ",'Chqs to Payee'!I31)</f>
        <v xml:space="preserve"> </v>
      </c>
      <c r="B133" s="1" t="str">
        <f>IF(OR(ISBLANK('Chqs to Payee'!H31))," ",'Chqs to Payee'!H31)</f>
        <v xml:space="preserve"> </v>
      </c>
      <c r="C133" s="250" t="str">
        <f>IF(TRIM('Chqs to Payee'!J31) = "",$E$5,'Chqs to Payee'!J31)</f>
        <v>99999-999</v>
      </c>
      <c r="D133" s="1" t="str">
        <f>IF(OR(ISBLANK('Chqs to Payee'!K31))," ",'Chqs to Payee'!K31)</f>
        <v xml:space="preserve"> </v>
      </c>
      <c r="E133" s="1" t="str">
        <f>IF(OR(ISBLANK('Chqs to Payee'!L31))," ",'Chqs to Payee'!L31)</f>
        <v xml:space="preserve"> </v>
      </c>
      <c r="F133" t="str">
        <f t="shared" si="7"/>
        <v xml:space="preserve"> </v>
      </c>
      <c r="G133" t="str">
        <f t="shared" si="12"/>
        <v xml:space="preserve"> </v>
      </c>
      <c r="H133" s="248">
        <f>'Chqs to Payee'!G31</f>
        <v>0</v>
      </c>
      <c r="I133" s="248">
        <f>IF('Chqs to Payee'!F31=0,0,'Chqs to Payee'!F31)</f>
        <v>0</v>
      </c>
      <c r="J133" s="248">
        <f t="shared" si="13"/>
        <v>0</v>
      </c>
      <c r="K133" s="251" t="str">
        <f>CONCATENATE("IMPREST: Cheque Issued by ",$C$2," ",TEXT(Cash!START,"dd-mmm-yy")," to ",TEXT(Cash!END,"dd-mmm-yy")," ", 'Chqs to Payee'!D31)</f>
        <v xml:space="preserve">IMPREST: Cheque Issued by  00-Jan-00 to 00-Jan-00 </v>
      </c>
      <c r="L133" s="135" t="str">
        <f t="shared" si="10"/>
        <v/>
      </c>
      <c r="N133" s="16" t="str">
        <f>Table1[[#This Row],[Tax Code Check]]</f>
        <v/>
      </c>
    </row>
    <row r="134" spans="1:14" x14ac:dyDescent="0.25">
      <c r="A134" s="1" t="str">
        <f>IF(OR(ISBLANK('Chqs to Payee'!I32))," ",'Chqs to Payee'!I32)</f>
        <v xml:space="preserve"> </v>
      </c>
      <c r="B134" s="1" t="str">
        <f>IF(OR(ISBLANK('Chqs to Payee'!H32))," ",'Chqs to Payee'!H32)</f>
        <v xml:space="preserve"> </v>
      </c>
      <c r="C134" s="250" t="str">
        <f>IF(TRIM('Chqs to Payee'!J32) = "",$E$5,'Chqs to Payee'!J32)</f>
        <v>99999-999</v>
      </c>
      <c r="D134" s="1" t="str">
        <f>IF(OR(ISBLANK('Chqs to Payee'!K32))," ",'Chqs to Payee'!K32)</f>
        <v xml:space="preserve"> </v>
      </c>
      <c r="E134" s="1" t="str">
        <f>IF(OR(ISBLANK('Chqs to Payee'!L32))," ",'Chqs to Payee'!L32)</f>
        <v xml:space="preserve"> </v>
      </c>
      <c r="F134" t="str">
        <f t="shared" si="7"/>
        <v xml:space="preserve"> </v>
      </c>
      <c r="G134" t="str">
        <f t="shared" si="12"/>
        <v xml:space="preserve"> </v>
      </c>
      <c r="H134" s="248">
        <f>'Chqs to Payee'!G32</f>
        <v>0</v>
      </c>
      <c r="I134" s="248">
        <f>IF('Chqs to Payee'!F32=0,0,'Chqs to Payee'!F32)</f>
        <v>0</v>
      </c>
      <c r="J134" s="248">
        <f t="shared" si="13"/>
        <v>0</v>
      </c>
      <c r="K134" s="251" t="str">
        <f>CONCATENATE("IMPREST: Cheque Issued by ",$C$2," ",TEXT(Cash!START,"dd-mmm-yy")," to ",TEXT(Cash!END,"dd-mmm-yy")," ", 'Chqs to Payee'!D32)</f>
        <v xml:space="preserve">IMPREST: Cheque Issued by  00-Jan-00 to 00-Jan-00 </v>
      </c>
      <c r="L134" s="135" t="str">
        <f t="shared" si="10"/>
        <v/>
      </c>
      <c r="N134" s="16" t="str">
        <f>Table1[[#This Row],[Tax Code Check]]</f>
        <v/>
      </c>
    </row>
    <row r="135" spans="1:14" x14ac:dyDescent="0.25">
      <c r="A135" s="1" t="str">
        <f>IF(OR(ISBLANK('Chqs to Payee'!I33))," ",'Chqs to Payee'!I33)</f>
        <v xml:space="preserve"> </v>
      </c>
      <c r="B135" s="1" t="str">
        <f>IF(OR(ISBLANK('Chqs to Payee'!H33))," ",'Chqs to Payee'!H33)</f>
        <v xml:space="preserve"> </v>
      </c>
      <c r="C135" s="250" t="str">
        <f>IF(TRIM('Chqs to Payee'!J33) = "",$E$5,'Chqs to Payee'!J33)</f>
        <v>99999-999</v>
      </c>
      <c r="D135" s="1" t="str">
        <f>IF(OR(ISBLANK('Chqs to Payee'!K33))," ",'Chqs to Payee'!K33)</f>
        <v xml:space="preserve"> </v>
      </c>
      <c r="E135" s="1" t="str">
        <f>IF(OR(ISBLANK('Chqs to Payee'!L33))," ",'Chqs to Payee'!L33)</f>
        <v xml:space="preserve"> </v>
      </c>
      <c r="F135" t="str">
        <f t="shared" si="7"/>
        <v xml:space="preserve"> </v>
      </c>
      <c r="G135" t="str">
        <f t="shared" si="12"/>
        <v xml:space="preserve"> </v>
      </c>
      <c r="H135" s="248">
        <f>'Chqs to Payee'!G33</f>
        <v>0</v>
      </c>
      <c r="I135" s="248">
        <f>IF('Chqs to Payee'!F33=0,0,'Chqs to Payee'!F33)</f>
        <v>0</v>
      </c>
      <c r="J135" s="248">
        <f t="shared" si="13"/>
        <v>0</v>
      </c>
      <c r="K135" s="251" t="str">
        <f>CONCATENATE("IMPREST: Cheque Issued by ",$C$2," ",TEXT(Cash!START,"dd-mmm-yy")," to ",TEXT(Cash!END,"dd-mmm-yy")," ", 'Chqs to Payee'!D33)</f>
        <v xml:space="preserve">IMPREST: Cheque Issued by  00-Jan-00 to 00-Jan-00 </v>
      </c>
      <c r="L135" s="135" t="str">
        <f t="shared" si="10"/>
        <v/>
      </c>
      <c r="N135" s="16" t="str">
        <f>Table1[[#This Row],[Tax Code Check]]</f>
        <v/>
      </c>
    </row>
    <row r="136" spans="1:14" x14ac:dyDescent="0.25">
      <c r="A136" s="1" t="str">
        <f>IF(OR(ISBLANK('Chqs to Payee'!I34))," ",'Chqs to Payee'!I34)</f>
        <v xml:space="preserve"> </v>
      </c>
      <c r="B136" s="1" t="str">
        <f>IF(OR(ISBLANK('Chqs to Payee'!H34))," ",'Chqs to Payee'!H34)</f>
        <v xml:space="preserve"> </v>
      </c>
      <c r="C136" s="250" t="str">
        <f>IF(TRIM('Chqs to Payee'!J34) = "",$E$5,'Chqs to Payee'!J34)</f>
        <v>99999-999</v>
      </c>
      <c r="D136" s="1" t="str">
        <f>IF(OR(ISBLANK('Chqs to Payee'!K34))," ",'Chqs to Payee'!K34)</f>
        <v xml:space="preserve"> </v>
      </c>
      <c r="E136" s="1" t="str">
        <f>IF(OR(ISBLANK('Chqs to Payee'!L34))," ",'Chqs to Payee'!L34)</f>
        <v xml:space="preserve"> </v>
      </c>
      <c r="F136" t="str">
        <f t="shared" si="7"/>
        <v xml:space="preserve"> </v>
      </c>
      <c r="G136" t="str">
        <f t="shared" si="12"/>
        <v xml:space="preserve"> </v>
      </c>
      <c r="H136" s="248">
        <f>'Chqs to Payee'!G34</f>
        <v>0</v>
      </c>
      <c r="I136" s="248">
        <f>IF('Chqs to Payee'!F34=0,0,'Chqs to Payee'!F34)</f>
        <v>0</v>
      </c>
      <c r="J136" s="248">
        <f t="shared" si="13"/>
        <v>0</v>
      </c>
      <c r="K136" s="251" t="str">
        <f>CONCATENATE("IMPREST: Cheque Issued by ",$C$2," ",TEXT(Cash!START,"dd-mmm-yy")," to ",TEXT(Cash!END,"dd-mmm-yy")," ", 'Chqs to Payee'!D34)</f>
        <v xml:space="preserve">IMPREST: Cheque Issued by  00-Jan-00 to 00-Jan-00 </v>
      </c>
      <c r="L136" s="135" t="str">
        <f t="shared" ref="L136:L147" si="14">IF(I136&gt;"0.00","",IF(F136="P1","0",IF(F136="P4","0",IF(I136=0,"","1"))))</f>
        <v/>
      </c>
      <c r="N136" s="16" t="str">
        <f>Table1[[#This Row],[Tax Code Check]]</f>
        <v/>
      </c>
    </row>
    <row r="137" spans="1:14" x14ac:dyDescent="0.25">
      <c r="A137" s="1" t="str">
        <f>IF(OR(ISBLANK('Chqs to Payee'!I35))," ",'Chqs to Payee'!I35)</f>
        <v xml:space="preserve"> </v>
      </c>
      <c r="B137" s="1" t="str">
        <f>IF(OR(ISBLANK('Chqs to Payee'!H35))," ",'Chqs to Payee'!H35)</f>
        <v xml:space="preserve"> </v>
      </c>
      <c r="C137" s="250" t="str">
        <f>IF(TRIM('Chqs to Payee'!J35) = "",$E$5,'Chqs to Payee'!J35)</f>
        <v>99999-999</v>
      </c>
      <c r="D137" s="1" t="str">
        <f>IF(OR(ISBLANK('Chqs to Payee'!K35))," ",'Chqs to Payee'!K35)</f>
        <v xml:space="preserve"> </v>
      </c>
      <c r="E137" s="1" t="str">
        <f>IF(OR(ISBLANK('Chqs to Payee'!L35))," ",'Chqs to Payee'!L35)</f>
        <v xml:space="preserve"> </v>
      </c>
      <c r="F137" t="str">
        <f t="shared" ref="F137:F147" si="15">IF(I137=0," ",IF(I137=ROUND(H137/6,2),"P1",IF(I137=ROUND(H137/21,2),"P4"," ")))</f>
        <v xml:space="preserve"> </v>
      </c>
      <c r="G137" t="str">
        <f t="shared" si="12"/>
        <v xml:space="preserve"> </v>
      </c>
      <c r="H137" s="248">
        <f>'Chqs to Payee'!G35</f>
        <v>0</v>
      </c>
      <c r="I137" s="248">
        <f>IF('Chqs to Payee'!F35=0,0,'Chqs to Payee'!F35)</f>
        <v>0</v>
      </c>
      <c r="J137" s="248">
        <f t="shared" si="13"/>
        <v>0</v>
      </c>
      <c r="K137" s="251" t="str">
        <f>CONCATENATE("IMPREST: Cheque Issued by ",$C$2," ",TEXT(Cash!START,"dd-mmm-yy")," to ",TEXT(Cash!END,"dd-mmm-yy")," ", 'Chqs to Payee'!D35)</f>
        <v xml:space="preserve">IMPREST: Cheque Issued by  00-Jan-00 to 00-Jan-00 </v>
      </c>
      <c r="L137" s="135" t="str">
        <f t="shared" si="14"/>
        <v/>
      </c>
      <c r="N137" s="16" t="str">
        <f>Table1[[#This Row],[Tax Code Check]]</f>
        <v/>
      </c>
    </row>
    <row r="138" spans="1:14" x14ac:dyDescent="0.25">
      <c r="A138" s="1" t="str">
        <f>IF(OR(ISBLANK('Chqs to Payee'!I36))," ",'Chqs to Payee'!I36)</f>
        <v xml:space="preserve"> </v>
      </c>
      <c r="B138" s="1" t="str">
        <f>IF(OR(ISBLANK('Chqs to Payee'!H36))," ",'Chqs to Payee'!H36)</f>
        <v xml:space="preserve"> </v>
      </c>
      <c r="C138" s="250" t="str">
        <f>IF(TRIM('Chqs to Payee'!J36) = "",$E$5,'Chqs to Payee'!J36)</f>
        <v>99999-999</v>
      </c>
      <c r="D138" s="1" t="str">
        <f>IF(OR(ISBLANK('Chqs to Payee'!K36))," ",'Chqs to Payee'!K36)</f>
        <v xml:space="preserve"> </v>
      </c>
      <c r="E138" s="1" t="str">
        <f>IF(OR(ISBLANK('Chqs to Payee'!L36))," ",'Chqs to Payee'!L36)</f>
        <v xml:space="preserve"> </v>
      </c>
      <c r="F138" t="str">
        <f t="shared" si="15"/>
        <v xml:space="preserve"> </v>
      </c>
      <c r="G138" t="str">
        <f t="shared" si="12"/>
        <v xml:space="preserve"> </v>
      </c>
      <c r="H138" s="248">
        <f>'Chqs to Payee'!G36</f>
        <v>0</v>
      </c>
      <c r="I138" s="248">
        <f>IF('Chqs to Payee'!F36=0,0,'Chqs to Payee'!F36)</f>
        <v>0</v>
      </c>
      <c r="J138" s="248">
        <f t="shared" si="13"/>
        <v>0</v>
      </c>
      <c r="K138" s="251" t="str">
        <f>CONCATENATE("IMPREST: Cheque Issued by ",$C$2," ",TEXT(Cash!START,"dd-mmm-yy")," to ",TEXT(Cash!END,"dd-mmm-yy")," ", 'Chqs to Payee'!D36)</f>
        <v xml:space="preserve">IMPREST: Cheque Issued by  00-Jan-00 to 00-Jan-00 </v>
      </c>
      <c r="L138" s="135" t="str">
        <f t="shared" si="14"/>
        <v/>
      </c>
      <c r="N138" s="16" t="str">
        <f>Table1[[#This Row],[Tax Code Check]]</f>
        <v/>
      </c>
    </row>
    <row r="139" spans="1:14" x14ac:dyDescent="0.25">
      <c r="A139" s="1" t="str">
        <f>IF(OR(ISBLANK('Chqs to Payee'!I37))," ",'Chqs to Payee'!I37)</f>
        <v xml:space="preserve"> </v>
      </c>
      <c r="B139" s="1" t="str">
        <f>IF(OR(ISBLANK('Chqs to Payee'!H37))," ",'Chqs to Payee'!H37)</f>
        <v xml:space="preserve"> </v>
      </c>
      <c r="C139" s="250" t="str">
        <f>IF(TRIM('Chqs to Payee'!J37) = "",$E$5,'Chqs to Payee'!J37)</f>
        <v>99999-999</v>
      </c>
      <c r="D139" s="1" t="str">
        <f>IF(OR(ISBLANK('Chqs to Payee'!K37))," ",'Chqs to Payee'!K37)</f>
        <v xml:space="preserve"> </v>
      </c>
      <c r="E139" s="1" t="str">
        <f>IF(OR(ISBLANK('Chqs to Payee'!L37))," ",'Chqs to Payee'!L37)</f>
        <v xml:space="preserve"> </v>
      </c>
      <c r="F139" t="str">
        <f t="shared" si="15"/>
        <v xml:space="preserve"> </v>
      </c>
      <c r="G139" t="str">
        <f t="shared" si="12"/>
        <v xml:space="preserve"> </v>
      </c>
      <c r="H139" s="248">
        <f>'Chqs to Payee'!G37</f>
        <v>0</v>
      </c>
      <c r="I139" s="248">
        <f>IF('Chqs to Payee'!F37=0,0,'Chqs to Payee'!F37)</f>
        <v>0</v>
      </c>
      <c r="J139" s="248">
        <f t="shared" si="13"/>
        <v>0</v>
      </c>
      <c r="K139" s="251" t="str">
        <f>CONCATENATE("IMPREST: Cheque Issued by ",$C$2," ",TEXT(Cash!START,"dd-mmm-yy")," to ",TEXT(Cash!END,"dd-mmm-yy")," ", 'Chqs to Payee'!D37)</f>
        <v xml:space="preserve">IMPREST: Cheque Issued by  00-Jan-00 to 00-Jan-00 </v>
      </c>
      <c r="L139" s="135" t="str">
        <f t="shared" si="14"/>
        <v/>
      </c>
      <c r="N139" s="16" t="str">
        <f>Table1[[#This Row],[Tax Code Check]]</f>
        <v/>
      </c>
    </row>
    <row r="140" spans="1:14" x14ac:dyDescent="0.25">
      <c r="A140" s="1" t="str">
        <f>IF(OR(ISBLANK('Chqs to Payee'!I38))," ",'Chqs to Payee'!I38)</f>
        <v xml:space="preserve"> </v>
      </c>
      <c r="B140" s="1" t="str">
        <f>IF(OR(ISBLANK('Chqs to Payee'!H38))," ",'Chqs to Payee'!H38)</f>
        <v xml:space="preserve"> </v>
      </c>
      <c r="C140" s="250" t="str">
        <f>IF(TRIM('Chqs to Payee'!J38) = "",$E$5,'Chqs to Payee'!J38)</f>
        <v>99999-999</v>
      </c>
      <c r="D140" s="1" t="str">
        <f>IF(OR(ISBLANK('Chqs to Payee'!K38))," ",'Chqs to Payee'!K38)</f>
        <v xml:space="preserve"> </v>
      </c>
      <c r="E140" s="1" t="str">
        <f>IF(OR(ISBLANK('Chqs to Payee'!L38))," ",'Chqs to Payee'!L38)</f>
        <v xml:space="preserve"> </v>
      </c>
      <c r="F140" t="str">
        <f t="shared" si="15"/>
        <v xml:space="preserve"> </v>
      </c>
      <c r="G140" t="str">
        <f t="shared" si="12"/>
        <v xml:space="preserve"> </v>
      </c>
      <c r="H140" s="248">
        <f>'Chqs to Payee'!G38</f>
        <v>0</v>
      </c>
      <c r="I140" s="248">
        <f>IF('Chqs to Payee'!F38=0,0,'Chqs to Payee'!F38)</f>
        <v>0</v>
      </c>
      <c r="J140" s="248">
        <f t="shared" si="13"/>
        <v>0</v>
      </c>
      <c r="K140" s="251" t="str">
        <f>CONCATENATE("IMPREST: Cheque Issued by ",$C$2," ",TEXT(Cash!START,"dd-mmm-yy")," to ",TEXT(Cash!END,"dd-mmm-yy")," ", 'Chqs to Payee'!D38)</f>
        <v xml:space="preserve">IMPREST: Cheque Issued by  00-Jan-00 to 00-Jan-00 </v>
      </c>
      <c r="L140" s="135" t="str">
        <f t="shared" si="14"/>
        <v/>
      </c>
      <c r="N140" s="16" t="str">
        <f>Table1[[#This Row],[Tax Code Check]]</f>
        <v/>
      </c>
    </row>
    <row r="141" spans="1:14" x14ac:dyDescent="0.25">
      <c r="A141" s="1" t="str">
        <f>IF(OR(ISBLANK('Chqs to Payee'!I39))," ",'Chqs to Payee'!I39)</f>
        <v xml:space="preserve"> </v>
      </c>
      <c r="B141" s="1" t="str">
        <f>IF(OR(ISBLANK('Chqs to Payee'!H39))," ",'Chqs to Payee'!H39)</f>
        <v xml:space="preserve"> </v>
      </c>
      <c r="C141" s="250" t="str">
        <f>IF(TRIM('Chqs to Payee'!J39) = "",$E$5,'Chqs to Payee'!J39)</f>
        <v>99999-999</v>
      </c>
      <c r="D141" s="1" t="str">
        <f>IF(OR(ISBLANK('Chqs to Payee'!K39))," ",'Chqs to Payee'!K39)</f>
        <v xml:space="preserve"> </v>
      </c>
      <c r="E141" s="1" t="str">
        <f>IF(OR(ISBLANK('Chqs to Payee'!L39))," ",'Chqs to Payee'!L39)</f>
        <v xml:space="preserve"> </v>
      </c>
      <c r="F141" t="str">
        <f t="shared" si="15"/>
        <v xml:space="preserve"> </v>
      </c>
      <c r="G141" t="str">
        <f t="shared" si="12"/>
        <v xml:space="preserve"> </v>
      </c>
      <c r="H141" s="248">
        <f>'Chqs to Payee'!G39</f>
        <v>0</v>
      </c>
      <c r="I141" s="248">
        <f>IF('Chqs to Payee'!F39=0,0,'Chqs to Payee'!F39)</f>
        <v>0</v>
      </c>
      <c r="J141" s="248">
        <f t="shared" si="13"/>
        <v>0</v>
      </c>
      <c r="K141" s="251" t="str">
        <f>CONCATENATE("IMPREST: Cheque Issued by ",$C$2," ",TEXT(Cash!START,"dd-mmm-yy")," to ",TEXT(Cash!END,"dd-mmm-yy")," ", 'Chqs to Payee'!D39)</f>
        <v xml:space="preserve">IMPREST: Cheque Issued by  00-Jan-00 to 00-Jan-00 </v>
      </c>
      <c r="L141" s="135" t="str">
        <f t="shared" si="14"/>
        <v/>
      </c>
      <c r="N141" s="16" t="str">
        <f>Table1[[#This Row],[Tax Code Check]]</f>
        <v/>
      </c>
    </row>
    <row r="142" spans="1:14" x14ac:dyDescent="0.25">
      <c r="A142" s="1" t="str">
        <f>IF(OR(ISBLANK('Chqs to Payee'!I40))," ",'Chqs to Payee'!I40)</f>
        <v xml:space="preserve"> </v>
      </c>
      <c r="B142" s="1" t="str">
        <f>IF(OR(ISBLANK('Chqs to Payee'!H40))," ",'Chqs to Payee'!H40)</f>
        <v xml:space="preserve"> </v>
      </c>
      <c r="C142" s="250" t="str">
        <f>IF(TRIM('Chqs to Payee'!J40) = "",$E$5,'Chqs to Payee'!J40)</f>
        <v>99999-999</v>
      </c>
      <c r="D142" s="1" t="str">
        <f>IF(OR(ISBLANK('Chqs to Payee'!K40))," ",'Chqs to Payee'!K40)</f>
        <v xml:space="preserve"> </v>
      </c>
      <c r="E142" s="1" t="str">
        <f>IF(OR(ISBLANK('Chqs to Payee'!L40))," ",'Chqs to Payee'!L40)</f>
        <v xml:space="preserve"> </v>
      </c>
      <c r="F142" t="str">
        <f t="shared" si="15"/>
        <v xml:space="preserve"> </v>
      </c>
      <c r="G142" t="str">
        <f t="shared" si="12"/>
        <v xml:space="preserve"> </v>
      </c>
      <c r="H142" s="248">
        <f>'Chqs to Payee'!G40</f>
        <v>0</v>
      </c>
      <c r="I142" s="248">
        <f>IF('Chqs to Payee'!F40=0,0,'Chqs to Payee'!F40)</f>
        <v>0</v>
      </c>
      <c r="J142" s="248">
        <f t="shared" si="13"/>
        <v>0</v>
      </c>
      <c r="K142" s="251" t="str">
        <f>CONCATENATE("IMPREST: Cheque Issued by ",$C$2," ",TEXT(Cash!START,"dd-mmm-yy")," to ",TEXT(Cash!END,"dd-mmm-yy")," ", 'Chqs to Payee'!D40)</f>
        <v xml:space="preserve">IMPREST: Cheque Issued by  00-Jan-00 to 00-Jan-00 </v>
      </c>
      <c r="L142" s="135" t="str">
        <f t="shared" si="14"/>
        <v/>
      </c>
      <c r="N142" s="16" t="str">
        <f>Table1[[#This Row],[Tax Code Check]]</f>
        <v/>
      </c>
    </row>
    <row r="143" spans="1:14" x14ac:dyDescent="0.25">
      <c r="A143" s="1" t="str">
        <f>IF(OR(ISBLANK('Chqs to Payee'!I41))," ",'Chqs to Payee'!I41)</f>
        <v xml:space="preserve"> </v>
      </c>
      <c r="B143" s="1" t="str">
        <f>IF(OR(ISBLANK('Chqs to Payee'!H41))," ",'Chqs to Payee'!H41)</f>
        <v xml:space="preserve"> </v>
      </c>
      <c r="C143" s="250" t="str">
        <f>IF(TRIM('Chqs to Payee'!J41) = "",$E$5,'Chqs to Payee'!J41)</f>
        <v>99999-999</v>
      </c>
      <c r="D143" s="1" t="str">
        <f>IF(OR(ISBLANK('Chqs to Payee'!K41))," ",'Chqs to Payee'!K41)</f>
        <v xml:space="preserve"> </v>
      </c>
      <c r="E143" s="1" t="str">
        <f>IF(OR(ISBLANK('Chqs to Payee'!L41))," ",'Chqs to Payee'!L41)</f>
        <v xml:space="preserve"> </v>
      </c>
      <c r="F143" t="str">
        <f t="shared" si="15"/>
        <v xml:space="preserve"> </v>
      </c>
      <c r="G143" t="str">
        <f t="shared" si="12"/>
        <v xml:space="preserve"> </v>
      </c>
      <c r="H143" s="248">
        <f>'Chqs to Payee'!G41</f>
        <v>0</v>
      </c>
      <c r="I143" s="248">
        <f>IF('Chqs to Payee'!F41=0,0,'Chqs to Payee'!F41)</f>
        <v>0</v>
      </c>
      <c r="J143" s="248">
        <f t="shared" si="13"/>
        <v>0</v>
      </c>
      <c r="K143" s="251" t="str">
        <f>CONCATENATE("IMPREST: Cheque Issued by ",$C$2," ",TEXT(Cash!START,"dd-mmm-yy")," to ",TEXT(Cash!END,"dd-mmm-yy")," ", 'Chqs to Payee'!D41)</f>
        <v xml:space="preserve">IMPREST: Cheque Issued by  00-Jan-00 to 00-Jan-00 </v>
      </c>
      <c r="L143" s="135" t="str">
        <f t="shared" si="14"/>
        <v/>
      </c>
      <c r="N143" s="16" t="str">
        <f>Table1[[#This Row],[Tax Code Check]]</f>
        <v/>
      </c>
    </row>
    <row r="144" spans="1:14" x14ac:dyDescent="0.25">
      <c r="A144" s="1" t="str">
        <f>IF(OR(ISBLANK('Chqs to Payee'!I42))," ",'Chqs to Payee'!I42)</f>
        <v xml:space="preserve"> </v>
      </c>
      <c r="B144" s="1" t="str">
        <f>IF(OR(ISBLANK('Chqs to Payee'!H42))," ",'Chqs to Payee'!H42)</f>
        <v xml:space="preserve"> </v>
      </c>
      <c r="C144" s="250" t="str">
        <f>IF(TRIM('Chqs to Payee'!J42) = "",$E$5,'Chqs to Payee'!J42)</f>
        <v>99999-999</v>
      </c>
      <c r="D144" s="1" t="str">
        <f>IF(OR(ISBLANK('Chqs to Payee'!K42))," ",'Chqs to Payee'!K42)</f>
        <v xml:space="preserve"> </v>
      </c>
      <c r="E144" s="1" t="str">
        <f>IF(OR(ISBLANK('Chqs to Payee'!L42))," ",'Chqs to Payee'!L42)</f>
        <v xml:space="preserve"> </v>
      </c>
      <c r="F144" t="str">
        <f t="shared" si="15"/>
        <v xml:space="preserve"> </v>
      </c>
      <c r="G144" t="str">
        <f t="shared" si="12"/>
        <v xml:space="preserve"> </v>
      </c>
      <c r="H144" s="248">
        <f>'Chqs to Payee'!G42</f>
        <v>0</v>
      </c>
      <c r="I144" s="248">
        <f>IF('Chqs to Payee'!F42=0,0,'Chqs to Payee'!F42)</f>
        <v>0</v>
      </c>
      <c r="J144" s="248">
        <f t="shared" si="13"/>
        <v>0</v>
      </c>
      <c r="K144" s="251" t="str">
        <f>CONCATENATE("IMPREST: Cheque Issued by ",$C$2," ",TEXT(Cash!START,"dd-mmm-yy")," to ",TEXT(Cash!END,"dd-mmm-yy")," ", 'Chqs to Payee'!D42)</f>
        <v xml:space="preserve">IMPREST: Cheque Issued by  00-Jan-00 to 00-Jan-00 </v>
      </c>
      <c r="L144" s="135" t="str">
        <f t="shared" si="14"/>
        <v/>
      </c>
      <c r="N144" s="16" t="str">
        <f>Table1[[#This Row],[Tax Code Check]]</f>
        <v/>
      </c>
    </row>
    <row r="145" spans="1:15" x14ac:dyDescent="0.25">
      <c r="A145" s="1" t="str">
        <f>IF(OR(ISBLANK('Chqs to Payee'!I43))," ",'Chqs to Payee'!I43)</f>
        <v xml:space="preserve"> </v>
      </c>
      <c r="B145" s="1" t="str">
        <f>IF(OR(ISBLANK('Chqs to Payee'!H43))," ",'Chqs to Payee'!H43)</f>
        <v xml:space="preserve"> </v>
      </c>
      <c r="C145" s="250" t="str">
        <f>IF(TRIM('Chqs to Payee'!J43) = "",$E$5,'Chqs to Payee'!J43)</f>
        <v>99999-999</v>
      </c>
      <c r="D145" s="1" t="str">
        <f>IF(OR(ISBLANK('Chqs to Payee'!K43))," ",'Chqs to Payee'!K43)</f>
        <v xml:space="preserve"> </v>
      </c>
      <c r="E145" s="1" t="str">
        <f>IF(OR(ISBLANK('Chqs to Payee'!L43))," ",'Chqs to Payee'!L43)</f>
        <v xml:space="preserve"> </v>
      </c>
      <c r="F145" t="str">
        <f t="shared" si="15"/>
        <v xml:space="preserve"> </v>
      </c>
      <c r="G145" t="str">
        <f t="shared" si="12"/>
        <v xml:space="preserve"> </v>
      </c>
      <c r="H145" s="248">
        <f>'Chqs to Payee'!G43</f>
        <v>0</v>
      </c>
      <c r="I145" s="248">
        <f>IF('Chqs to Payee'!F43=0,0,'Chqs to Payee'!F43)</f>
        <v>0</v>
      </c>
      <c r="J145" s="248">
        <f t="shared" si="13"/>
        <v>0</v>
      </c>
      <c r="K145" s="251" t="str">
        <f>CONCATENATE("IMPREST: Cheque Issued by ",$C$2," ",TEXT(Cash!START,"dd-mmm-yy")," to ",TEXT(Cash!END,"dd-mmm-yy")," ", 'Chqs to Payee'!D43)</f>
        <v xml:space="preserve">IMPREST: Cheque Issued by  00-Jan-00 to 00-Jan-00 </v>
      </c>
      <c r="L145" s="135" t="str">
        <f t="shared" si="14"/>
        <v/>
      </c>
      <c r="N145" s="16" t="str">
        <f>Table1[[#This Row],[Tax Code Check]]</f>
        <v/>
      </c>
    </row>
    <row r="146" spans="1:15" x14ac:dyDescent="0.25">
      <c r="A146" s="1" t="str">
        <f>IF(OR(ISBLANK('Chqs to Payee'!I44))," ",'Chqs to Payee'!I44)</f>
        <v xml:space="preserve"> </v>
      </c>
      <c r="B146" s="1" t="str">
        <f>IF(OR(ISBLANK('Chqs to Payee'!H44))," ",'Chqs to Payee'!H44)</f>
        <v xml:space="preserve"> </v>
      </c>
      <c r="C146" s="250" t="str">
        <f>IF(TRIM('Chqs to Payee'!J44) = "",$E$5,'Chqs to Payee'!J44)</f>
        <v>99999-999</v>
      </c>
      <c r="D146" s="1" t="str">
        <f>IF(OR(ISBLANK('Chqs to Payee'!K44))," ",'Chqs to Payee'!K44)</f>
        <v xml:space="preserve"> </v>
      </c>
      <c r="E146" s="1" t="str">
        <f>IF(OR(ISBLANK('Chqs to Payee'!L44))," ",'Chqs to Payee'!L44)</f>
        <v xml:space="preserve"> </v>
      </c>
      <c r="F146" t="str">
        <f t="shared" si="15"/>
        <v xml:space="preserve"> </v>
      </c>
      <c r="G146" t="str">
        <f t="shared" si="12"/>
        <v xml:space="preserve"> </v>
      </c>
      <c r="H146" s="248">
        <f>'Chqs to Payee'!G44</f>
        <v>0</v>
      </c>
      <c r="I146" s="248">
        <f>IF('Chqs to Payee'!F44=0,0,'Chqs to Payee'!F44)</f>
        <v>0</v>
      </c>
      <c r="J146" s="248">
        <f t="shared" si="13"/>
        <v>0</v>
      </c>
      <c r="K146" s="251" t="str">
        <f>CONCATENATE("IMPREST: Cheque Issued by ",$C$2," ",TEXT(Cash!START,"dd-mmm-yy")," to ",TEXT(Cash!END,"dd-mmm-yy")," ", 'Chqs to Payee'!D44)</f>
        <v xml:space="preserve">IMPREST: Cheque Issued by  00-Jan-00 to 00-Jan-00 </v>
      </c>
      <c r="L146" s="135" t="str">
        <f t="shared" si="14"/>
        <v/>
      </c>
      <c r="N146" s="16" t="str">
        <f>Table1[[#This Row],[Tax Code Check]]</f>
        <v/>
      </c>
    </row>
    <row r="147" spans="1:15" ht="15.75" thickBot="1" x14ac:dyDescent="0.3">
      <c r="A147" s="1" t="str">
        <f>IF(OR(ISBLANK('Chqs to Payee'!I45))," ",'Chqs to Payee'!I45)</f>
        <v xml:space="preserve"> </v>
      </c>
      <c r="B147" s="1" t="str">
        <f>IF(OR(ISBLANK('Chqs to Payee'!H45))," ",'Chqs to Payee'!H45)</f>
        <v xml:space="preserve"> </v>
      </c>
      <c r="C147" s="250" t="str">
        <f>IF(TRIM('Chqs to Payee'!J45) = "",$E$5,'Chqs to Payee'!J45)</f>
        <v>99999-999</v>
      </c>
      <c r="D147" s="1" t="str">
        <f>IF(OR(ISBLANK('Chqs to Payee'!K45))," ",'Chqs to Payee'!K45)</f>
        <v xml:space="preserve"> </v>
      </c>
      <c r="E147" s="1" t="str">
        <f>IF(OR(ISBLANK('Chqs to Payee'!L45))," ",'Chqs to Payee'!L45)</f>
        <v xml:space="preserve"> </v>
      </c>
      <c r="F147" t="str">
        <f t="shared" si="15"/>
        <v xml:space="preserve"> </v>
      </c>
      <c r="G147" t="str">
        <f t="shared" si="12"/>
        <v xml:space="preserve"> </v>
      </c>
      <c r="H147" s="248">
        <f>'Chqs to Payee'!G45</f>
        <v>0</v>
      </c>
      <c r="I147" s="248">
        <f>IF('Chqs to Payee'!F45=0,0,'Chqs to Payee'!F45)</f>
        <v>0</v>
      </c>
      <c r="J147" s="248">
        <f t="shared" si="13"/>
        <v>0</v>
      </c>
      <c r="K147" s="251" t="str">
        <f>CONCATENATE("IMPREST: Cheque Issued by ",$C$2," ",TEXT(Cash!START,"dd-mmm-yy")," to ",TEXT(Cash!END,"dd-mmm-yy")," ", 'Chqs to Payee'!D45)</f>
        <v xml:space="preserve">IMPREST: Cheque Issued by  00-Jan-00 to 00-Jan-00 </v>
      </c>
      <c r="L147" s="135" t="str">
        <f t="shared" si="14"/>
        <v/>
      </c>
      <c r="N147" s="16" t="str">
        <f>Table1[[#This Row],[Tax Code Check]]</f>
        <v/>
      </c>
    </row>
    <row r="148" spans="1:15" ht="15.75" thickBot="1" x14ac:dyDescent="0.3">
      <c r="H148" s="252">
        <f>SUM(H8:H147)</f>
        <v>0</v>
      </c>
      <c r="I148" s="253">
        <f>SUM(I8:I147)</f>
        <v>0</v>
      </c>
      <c r="J148" s="254">
        <f>SUM(J8:J147)</f>
        <v>0</v>
      </c>
      <c r="L148" s="430" t="b" cm="1">
        <f t="array" ref="L148:L287">IF(L8:L147=1,yes)</f>
        <v>0</v>
      </c>
      <c r="M148" s="428"/>
      <c r="N148" s="16">
        <f>SUM(N8:N147)</f>
        <v>0</v>
      </c>
      <c r="O148" s="428">
        <f>SUM(O8:O147)</f>
        <v>1</v>
      </c>
    </row>
    <row r="149" spans="1:15" ht="15.75" thickBot="1" x14ac:dyDescent="0.3">
      <c r="L149" s="428" t="b">
        <v>0</v>
      </c>
    </row>
    <row r="150" spans="1:15" ht="15.75" thickBot="1" x14ac:dyDescent="0.3">
      <c r="G150" s="255" t="s">
        <v>73</v>
      </c>
      <c r="H150" s="256">
        <f>H148-Reconciliation!E34</f>
        <v>0</v>
      </c>
      <c r="K150" s="35" t="str">
        <f>IF(H150=0," ", "Error - do not process")</f>
        <v xml:space="preserve"> </v>
      </c>
      <c r="L150" s="428" t="b">
        <v>0</v>
      </c>
    </row>
    <row r="151" spans="1:15" x14ac:dyDescent="0.25">
      <c r="L151" s="428" t="b">
        <v>0</v>
      </c>
    </row>
    <row r="152" spans="1:15" x14ac:dyDescent="0.25">
      <c r="L152" s="428" t="b">
        <v>0</v>
      </c>
    </row>
    <row r="153" spans="1:15" x14ac:dyDescent="0.25">
      <c r="L153" s="428" t="b">
        <v>0</v>
      </c>
    </row>
    <row r="154" spans="1:15" x14ac:dyDescent="0.25">
      <c r="L154" s="428" t="b">
        <v>0</v>
      </c>
    </row>
    <row r="155" spans="1:15" x14ac:dyDescent="0.25">
      <c r="L155" s="428" t="b">
        <v>0</v>
      </c>
    </row>
    <row r="156" spans="1:15" x14ac:dyDescent="0.25">
      <c r="L156" s="428" t="b">
        <v>0</v>
      </c>
    </row>
    <row r="157" spans="1:15" x14ac:dyDescent="0.25">
      <c r="L157" s="428" t="b">
        <v>0</v>
      </c>
    </row>
    <row r="158" spans="1:15" x14ac:dyDescent="0.25">
      <c r="L158" s="428" t="b">
        <v>0</v>
      </c>
    </row>
    <row r="159" spans="1:15" x14ac:dyDescent="0.25">
      <c r="L159" s="428" t="b">
        <v>0</v>
      </c>
    </row>
    <row r="160" spans="1:15" x14ac:dyDescent="0.25">
      <c r="L160" s="428" t="b">
        <v>0</v>
      </c>
    </row>
    <row r="161" spans="12:12" x14ac:dyDescent="0.25">
      <c r="L161" s="428" t="b">
        <v>0</v>
      </c>
    </row>
    <row r="162" spans="12:12" x14ac:dyDescent="0.25">
      <c r="L162" s="428" t="b">
        <v>0</v>
      </c>
    </row>
    <row r="163" spans="12:12" x14ac:dyDescent="0.25">
      <c r="L163" s="428" t="b">
        <v>0</v>
      </c>
    </row>
    <row r="164" spans="12:12" x14ac:dyDescent="0.25">
      <c r="L164" s="428" t="b">
        <v>0</v>
      </c>
    </row>
    <row r="165" spans="12:12" x14ac:dyDescent="0.25">
      <c r="L165" s="428" t="b">
        <v>0</v>
      </c>
    </row>
    <row r="166" spans="12:12" x14ac:dyDescent="0.25">
      <c r="L166" s="428" t="b">
        <v>0</v>
      </c>
    </row>
    <row r="167" spans="12:12" x14ac:dyDescent="0.25">
      <c r="L167" s="428" t="b">
        <v>0</v>
      </c>
    </row>
    <row r="168" spans="12:12" x14ac:dyDescent="0.25">
      <c r="L168" s="428" t="b">
        <v>0</v>
      </c>
    </row>
    <row r="169" spans="12:12" x14ac:dyDescent="0.25">
      <c r="L169" s="428" t="b">
        <v>0</v>
      </c>
    </row>
    <row r="170" spans="12:12" x14ac:dyDescent="0.25">
      <c r="L170" s="428" t="b">
        <v>0</v>
      </c>
    </row>
    <row r="171" spans="12:12" x14ac:dyDescent="0.25">
      <c r="L171" s="428" t="b">
        <v>0</v>
      </c>
    </row>
    <row r="172" spans="12:12" x14ac:dyDescent="0.25">
      <c r="L172" s="428" t="b">
        <v>0</v>
      </c>
    </row>
    <row r="173" spans="12:12" x14ac:dyDescent="0.25">
      <c r="L173" s="428" t="b">
        <v>0</v>
      </c>
    </row>
    <row r="174" spans="12:12" x14ac:dyDescent="0.25">
      <c r="L174" s="428" t="b">
        <v>0</v>
      </c>
    </row>
    <row r="175" spans="12:12" x14ac:dyDescent="0.25">
      <c r="L175" s="428" t="b">
        <v>0</v>
      </c>
    </row>
    <row r="176" spans="12:12" x14ac:dyDescent="0.25">
      <c r="L176" s="428" t="b">
        <v>0</v>
      </c>
    </row>
    <row r="177" spans="12:12" x14ac:dyDescent="0.25">
      <c r="L177" s="428" t="b">
        <v>0</v>
      </c>
    </row>
    <row r="178" spans="12:12" x14ac:dyDescent="0.25">
      <c r="L178" s="428" t="b">
        <v>0</v>
      </c>
    </row>
    <row r="179" spans="12:12" x14ac:dyDescent="0.25">
      <c r="L179" s="428" t="b">
        <v>0</v>
      </c>
    </row>
    <row r="180" spans="12:12" x14ac:dyDescent="0.25">
      <c r="L180" s="428" t="b">
        <v>0</v>
      </c>
    </row>
    <row r="181" spans="12:12" x14ac:dyDescent="0.25">
      <c r="L181" s="428" t="b">
        <v>0</v>
      </c>
    </row>
    <row r="182" spans="12:12" x14ac:dyDescent="0.25">
      <c r="L182" s="428" t="b">
        <v>0</v>
      </c>
    </row>
    <row r="183" spans="12:12" x14ac:dyDescent="0.25">
      <c r="L183" s="428" t="b">
        <v>0</v>
      </c>
    </row>
    <row r="184" spans="12:12" x14ac:dyDescent="0.25">
      <c r="L184" s="428" t="b">
        <v>0</v>
      </c>
    </row>
    <row r="185" spans="12:12" x14ac:dyDescent="0.25">
      <c r="L185" s="428" t="b">
        <v>0</v>
      </c>
    </row>
    <row r="186" spans="12:12" x14ac:dyDescent="0.25">
      <c r="L186" s="428" t="b">
        <v>0</v>
      </c>
    </row>
    <row r="187" spans="12:12" x14ac:dyDescent="0.25">
      <c r="L187" s="428" t="b">
        <v>0</v>
      </c>
    </row>
    <row r="188" spans="12:12" x14ac:dyDescent="0.25">
      <c r="L188" s="428" t="b">
        <v>0</v>
      </c>
    </row>
    <row r="189" spans="12:12" x14ac:dyDescent="0.25">
      <c r="L189" s="428" t="b">
        <v>0</v>
      </c>
    </row>
    <row r="190" spans="12:12" x14ac:dyDescent="0.25">
      <c r="L190" s="428" t="b">
        <v>0</v>
      </c>
    </row>
    <row r="191" spans="12:12" x14ac:dyDescent="0.25">
      <c r="L191" s="428" t="b">
        <v>0</v>
      </c>
    </row>
    <row r="192" spans="12:12" x14ac:dyDescent="0.25">
      <c r="L192" s="428" t="b">
        <v>0</v>
      </c>
    </row>
    <row r="193" spans="12:12" x14ac:dyDescent="0.25">
      <c r="L193" s="428" t="b">
        <v>0</v>
      </c>
    </row>
    <row r="194" spans="12:12" x14ac:dyDescent="0.25">
      <c r="L194" s="428" t="b">
        <v>0</v>
      </c>
    </row>
    <row r="195" spans="12:12" x14ac:dyDescent="0.25">
      <c r="L195" s="428" t="b">
        <v>0</v>
      </c>
    </row>
    <row r="196" spans="12:12" x14ac:dyDescent="0.25">
      <c r="L196" s="428" t="b">
        <v>0</v>
      </c>
    </row>
    <row r="197" spans="12:12" x14ac:dyDescent="0.25">
      <c r="L197" s="428" t="b">
        <v>0</v>
      </c>
    </row>
    <row r="198" spans="12:12" x14ac:dyDescent="0.25">
      <c r="L198" s="428" t="b">
        <v>0</v>
      </c>
    </row>
    <row r="199" spans="12:12" x14ac:dyDescent="0.25">
      <c r="L199" s="428" t="b">
        <v>0</v>
      </c>
    </row>
    <row r="200" spans="12:12" x14ac:dyDescent="0.25">
      <c r="L200" s="428" t="b">
        <v>0</v>
      </c>
    </row>
    <row r="201" spans="12:12" x14ac:dyDescent="0.25">
      <c r="L201" s="428" t="b">
        <v>0</v>
      </c>
    </row>
    <row r="202" spans="12:12" x14ac:dyDescent="0.25">
      <c r="L202" s="428" t="b">
        <v>0</v>
      </c>
    </row>
    <row r="203" spans="12:12" x14ac:dyDescent="0.25">
      <c r="L203" s="428" t="b">
        <v>0</v>
      </c>
    </row>
    <row r="204" spans="12:12" x14ac:dyDescent="0.25">
      <c r="L204" s="428" t="b">
        <v>0</v>
      </c>
    </row>
    <row r="205" spans="12:12" x14ac:dyDescent="0.25">
      <c r="L205" s="428" t="b">
        <v>0</v>
      </c>
    </row>
    <row r="206" spans="12:12" x14ac:dyDescent="0.25">
      <c r="L206" s="428" t="b">
        <v>0</v>
      </c>
    </row>
    <row r="207" spans="12:12" x14ac:dyDescent="0.25">
      <c r="L207" s="428" t="b">
        <v>0</v>
      </c>
    </row>
    <row r="208" spans="12:12" x14ac:dyDescent="0.25">
      <c r="L208" s="428" t="b">
        <v>0</v>
      </c>
    </row>
    <row r="209" spans="12:12" x14ac:dyDescent="0.25">
      <c r="L209" s="428" t="b">
        <v>0</v>
      </c>
    </row>
    <row r="210" spans="12:12" x14ac:dyDescent="0.25">
      <c r="L210" s="428" t="b">
        <v>0</v>
      </c>
    </row>
    <row r="211" spans="12:12" x14ac:dyDescent="0.25">
      <c r="L211" s="428" t="b">
        <v>0</v>
      </c>
    </row>
    <row r="212" spans="12:12" x14ac:dyDescent="0.25">
      <c r="L212" s="428" t="b">
        <v>0</v>
      </c>
    </row>
    <row r="213" spans="12:12" x14ac:dyDescent="0.25">
      <c r="L213" s="428" t="b">
        <v>0</v>
      </c>
    </row>
    <row r="214" spans="12:12" x14ac:dyDescent="0.25">
      <c r="L214" s="428" t="b">
        <v>0</v>
      </c>
    </row>
    <row r="215" spans="12:12" x14ac:dyDescent="0.25">
      <c r="L215" s="428" t="b">
        <v>0</v>
      </c>
    </row>
    <row r="216" spans="12:12" x14ac:dyDescent="0.25">
      <c r="L216" s="428" t="b">
        <v>0</v>
      </c>
    </row>
    <row r="217" spans="12:12" x14ac:dyDescent="0.25">
      <c r="L217" s="428" t="b">
        <v>0</v>
      </c>
    </row>
    <row r="218" spans="12:12" x14ac:dyDescent="0.25">
      <c r="L218" s="428" t="b">
        <v>0</v>
      </c>
    </row>
    <row r="219" spans="12:12" x14ac:dyDescent="0.25">
      <c r="L219" s="428" t="b">
        <v>0</v>
      </c>
    </row>
    <row r="220" spans="12:12" x14ac:dyDescent="0.25">
      <c r="L220" s="428" t="b">
        <v>0</v>
      </c>
    </row>
    <row r="221" spans="12:12" x14ac:dyDescent="0.25">
      <c r="L221" s="428" t="b">
        <v>0</v>
      </c>
    </row>
    <row r="222" spans="12:12" x14ac:dyDescent="0.25">
      <c r="L222" s="428" t="b">
        <v>0</v>
      </c>
    </row>
    <row r="223" spans="12:12" x14ac:dyDescent="0.25">
      <c r="L223" s="428" t="b">
        <v>0</v>
      </c>
    </row>
    <row r="224" spans="12:12" x14ac:dyDescent="0.25">
      <c r="L224" s="428" t="b">
        <v>0</v>
      </c>
    </row>
    <row r="225" spans="12:12" x14ac:dyDescent="0.25">
      <c r="L225" s="428" t="b">
        <v>0</v>
      </c>
    </row>
    <row r="226" spans="12:12" x14ac:dyDescent="0.25">
      <c r="L226" s="428" t="b">
        <v>0</v>
      </c>
    </row>
    <row r="227" spans="12:12" x14ac:dyDescent="0.25">
      <c r="L227" s="428" t="b">
        <v>0</v>
      </c>
    </row>
    <row r="228" spans="12:12" x14ac:dyDescent="0.25">
      <c r="L228" s="428" t="b">
        <v>0</v>
      </c>
    </row>
    <row r="229" spans="12:12" x14ac:dyDescent="0.25">
      <c r="L229" s="428" t="b">
        <v>0</v>
      </c>
    </row>
    <row r="230" spans="12:12" x14ac:dyDescent="0.25">
      <c r="L230" s="428" t="b">
        <v>0</v>
      </c>
    </row>
    <row r="231" spans="12:12" x14ac:dyDescent="0.25">
      <c r="L231" s="428" t="b">
        <v>0</v>
      </c>
    </row>
    <row r="232" spans="12:12" x14ac:dyDescent="0.25">
      <c r="L232" s="428" t="b">
        <v>0</v>
      </c>
    </row>
    <row r="233" spans="12:12" x14ac:dyDescent="0.25">
      <c r="L233" s="428" t="b">
        <v>0</v>
      </c>
    </row>
    <row r="234" spans="12:12" x14ac:dyDescent="0.25">
      <c r="L234" s="428" t="b">
        <v>0</v>
      </c>
    </row>
    <row r="235" spans="12:12" x14ac:dyDescent="0.25">
      <c r="L235" s="428" t="b">
        <v>0</v>
      </c>
    </row>
    <row r="236" spans="12:12" x14ac:dyDescent="0.25">
      <c r="L236" s="428" t="b">
        <v>0</v>
      </c>
    </row>
    <row r="237" spans="12:12" x14ac:dyDescent="0.25">
      <c r="L237" s="428" t="b">
        <v>0</v>
      </c>
    </row>
    <row r="238" spans="12:12" x14ac:dyDescent="0.25">
      <c r="L238" s="428" t="b">
        <v>0</v>
      </c>
    </row>
    <row r="239" spans="12:12" x14ac:dyDescent="0.25">
      <c r="L239" s="428" t="b">
        <v>0</v>
      </c>
    </row>
    <row r="240" spans="12:12" x14ac:dyDescent="0.25">
      <c r="L240" s="428" t="b">
        <v>0</v>
      </c>
    </row>
    <row r="241" spans="12:12" x14ac:dyDescent="0.25">
      <c r="L241" s="428" t="b">
        <v>0</v>
      </c>
    </row>
    <row r="242" spans="12:12" x14ac:dyDescent="0.25">
      <c r="L242" s="428" t="b">
        <v>0</v>
      </c>
    </row>
    <row r="243" spans="12:12" x14ac:dyDescent="0.25">
      <c r="L243" s="428" t="b">
        <v>0</v>
      </c>
    </row>
    <row r="244" spans="12:12" x14ac:dyDescent="0.25">
      <c r="L244" s="428" t="b">
        <v>0</v>
      </c>
    </row>
    <row r="245" spans="12:12" x14ac:dyDescent="0.25">
      <c r="L245" s="428" t="b">
        <v>0</v>
      </c>
    </row>
    <row r="246" spans="12:12" x14ac:dyDescent="0.25">
      <c r="L246" s="428" t="b">
        <v>0</v>
      </c>
    </row>
    <row r="247" spans="12:12" x14ac:dyDescent="0.25">
      <c r="L247" s="428" t="b">
        <v>0</v>
      </c>
    </row>
    <row r="248" spans="12:12" x14ac:dyDescent="0.25">
      <c r="L248" s="428" t="b">
        <v>0</v>
      </c>
    </row>
    <row r="249" spans="12:12" x14ac:dyDescent="0.25">
      <c r="L249" s="428" t="b">
        <v>0</v>
      </c>
    </row>
    <row r="250" spans="12:12" x14ac:dyDescent="0.25">
      <c r="L250" s="428" t="b">
        <v>0</v>
      </c>
    </row>
    <row r="251" spans="12:12" x14ac:dyDescent="0.25">
      <c r="L251" s="428" t="b">
        <v>0</v>
      </c>
    </row>
    <row r="252" spans="12:12" x14ac:dyDescent="0.25">
      <c r="L252" s="428" t="b">
        <v>0</v>
      </c>
    </row>
    <row r="253" spans="12:12" x14ac:dyDescent="0.25">
      <c r="L253" s="428" t="b">
        <v>0</v>
      </c>
    </row>
    <row r="254" spans="12:12" x14ac:dyDescent="0.25">
      <c r="L254" s="428" t="b">
        <v>0</v>
      </c>
    </row>
    <row r="255" spans="12:12" x14ac:dyDescent="0.25">
      <c r="L255" s="428" t="b">
        <v>0</v>
      </c>
    </row>
    <row r="256" spans="12:12" x14ac:dyDescent="0.25">
      <c r="L256" s="428" t="b">
        <v>0</v>
      </c>
    </row>
    <row r="257" spans="12:12" x14ac:dyDescent="0.25">
      <c r="L257" s="428" t="b">
        <v>0</v>
      </c>
    </row>
    <row r="258" spans="12:12" x14ac:dyDescent="0.25">
      <c r="L258" s="428" t="b">
        <v>0</v>
      </c>
    </row>
    <row r="259" spans="12:12" x14ac:dyDescent="0.25">
      <c r="L259" s="428" t="b">
        <v>0</v>
      </c>
    </row>
    <row r="260" spans="12:12" x14ac:dyDescent="0.25">
      <c r="L260" s="428" t="b">
        <v>0</v>
      </c>
    </row>
    <row r="261" spans="12:12" x14ac:dyDescent="0.25">
      <c r="L261" s="428" t="b">
        <v>0</v>
      </c>
    </row>
    <row r="262" spans="12:12" x14ac:dyDescent="0.25">
      <c r="L262" s="428" t="b">
        <v>0</v>
      </c>
    </row>
    <row r="263" spans="12:12" x14ac:dyDescent="0.25">
      <c r="L263" s="428" t="b">
        <v>0</v>
      </c>
    </row>
    <row r="264" spans="12:12" x14ac:dyDescent="0.25">
      <c r="L264" s="428" t="b">
        <v>0</v>
      </c>
    </row>
    <row r="265" spans="12:12" x14ac:dyDescent="0.25">
      <c r="L265" s="428" t="b">
        <v>0</v>
      </c>
    </row>
    <row r="266" spans="12:12" x14ac:dyDescent="0.25">
      <c r="L266" s="428" t="b">
        <v>0</v>
      </c>
    </row>
    <row r="267" spans="12:12" x14ac:dyDescent="0.25">
      <c r="L267" s="428" t="b">
        <v>0</v>
      </c>
    </row>
    <row r="268" spans="12:12" x14ac:dyDescent="0.25">
      <c r="L268" s="428" t="b">
        <v>0</v>
      </c>
    </row>
    <row r="269" spans="12:12" x14ac:dyDescent="0.25">
      <c r="L269" s="428" t="b">
        <v>0</v>
      </c>
    </row>
    <row r="270" spans="12:12" x14ac:dyDescent="0.25">
      <c r="L270" s="428" t="b">
        <v>0</v>
      </c>
    </row>
    <row r="271" spans="12:12" x14ac:dyDescent="0.25">
      <c r="L271" s="428" t="b">
        <v>0</v>
      </c>
    </row>
    <row r="272" spans="12:12" x14ac:dyDescent="0.25">
      <c r="L272" s="428" t="b">
        <v>0</v>
      </c>
    </row>
    <row r="273" spans="12:12" x14ac:dyDescent="0.25">
      <c r="L273" s="428" t="b">
        <v>0</v>
      </c>
    </row>
    <row r="274" spans="12:12" x14ac:dyDescent="0.25">
      <c r="L274" s="428" t="b">
        <v>0</v>
      </c>
    </row>
    <row r="275" spans="12:12" x14ac:dyDescent="0.25">
      <c r="L275" s="428" t="b">
        <v>0</v>
      </c>
    </row>
    <row r="276" spans="12:12" x14ac:dyDescent="0.25">
      <c r="L276" s="428" t="b">
        <v>0</v>
      </c>
    </row>
    <row r="277" spans="12:12" x14ac:dyDescent="0.25">
      <c r="L277" s="428" t="b">
        <v>0</v>
      </c>
    </row>
    <row r="278" spans="12:12" x14ac:dyDescent="0.25">
      <c r="L278" s="428" t="b">
        <v>0</v>
      </c>
    </row>
    <row r="279" spans="12:12" x14ac:dyDescent="0.25">
      <c r="L279" s="428" t="b">
        <v>0</v>
      </c>
    </row>
    <row r="280" spans="12:12" x14ac:dyDescent="0.25">
      <c r="L280" s="428" t="b">
        <v>0</v>
      </c>
    </row>
    <row r="281" spans="12:12" x14ac:dyDescent="0.25">
      <c r="L281" s="428" t="b">
        <v>0</v>
      </c>
    </row>
    <row r="282" spans="12:12" x14ac:dyDescent="0.25">
      <c r="L282" s="428" t="b">
        <v>0</v>
      </c>
    </row>
    <row r="283" spans="12:12" x14ac:dyDescent="0.25">
      <c r="L283" s="428" t="b">
        <v>0</v>
      </c>
    </row>
    <row r="284" spans="12:12" x14ac:dyDescent="0.25">
      <c r="L284" s="428" t="b">
        <v>0</v>
      </c>
    </row>
    <row r="285" spans="12:12" x14ac:dyDescent="0.25">
      <c r="L285" s="428" t="b">
        <v>0</v>
      </c>
    </row>
    <row r="286" spans="12:12" x14ac:dyDescent="0.25">
      <c r="L286" s="428" t="b">
        <v>0</v>
      </c>
    </row>
    <row r="287" spans="12:12" x14ac:dyDescent="0.25">
      <c r="L287" s="428" t="b">
        <v>0</v>
      </c>
    </row>
  </sheetData>
  <sheetProtection selectLockedCells="1"/>
  <mergeCells count="2">
    <mergeCell ref="C5:D5"/>
    <mergeCell ref="C2:E2"/>
  </mergeCells>
  <conditionalFormatting sqref="K150">
    <cfRule type="containsText" dxfId="12" priority="1" operator="containsText" text="Error - do not process">
      <formula>NOT(ISERROR(SEARCH("Error - do not process",K150)))</formula>
    </cfRule>
  </conditionalFormatting>
  <pageMargins left="0.7" right="0.7" top="0.75" bottom="0.75" header="0.3" footer="0.3"/>
  <pageSetup paperSize="9" orientation="portrait" r:id="rId1"/>
  <headerFooter>
    <oddFooter>&amp;L&amp;1#&amp;"Calibri"&amp;10&amp;K000000Private: Information that contains a small amount of sensitive data which is essential to communicate with an individual but doesn’t require to be sent via secure methods.</oddFooter>
  </headerFooter>
  <legacy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6377-C146-47E5-9021-353F51486178}">
  <sheetPr codeName="Sheet11">
    <tabColor theme="4"/>
  </sheetPr>
  <dimension ref="A1:AJ347"/>
  <sheetViews>
    <sheetView topLeftCell="C29" workbookViewId="0">
      <pane ySplit="22" topLeftCell="A312" activePane="bottomLeft" state="frozen"/>
      <selection activeCell="J148" sqref="J148"/>
      <selection pane="bottomLeft" activeCell="N329" sqref="N329"/>
    </sheetView>
  </sheetViews>
  <sheetFormatPr defaultRowHeight="15" x14ac:dyDescent="0.25"/>
  <cols>
    <col min="1" max="1" width="3" style="170" hidden="1" customWidth="1"/>
    <col min="2" max="2" width="8" style="170" hidden="1" customWidth="1"/>
    <col min="3" max="3" width="2.28515625" style="170" customWidth="1"/>
    <col min="4" max="4" width="8.7109375" style="170" customWidth="1"/>
    <col min="5" max="7" width="9.140625" style="170"/>
    <col min="8" max="8" width="10.28515625" style="170" customWidth="1"/>
    <col min="9" max="9" width="9.140625" style="170"/>
    <col min="10" max="10" width="9.140625" style="165"/>
    <col min="11" max="11" width="9.85546875" style="165" bestFit="1" customWidth="1"/>
    <col min="12" max="12" width="26.7109375" style="262" customWidth="1"/>
    <col min="13" max="13" width="18.28515625" style="262" hidden="1" customWidth="1"/>
    <col min="14" max="14" width="121.42578125" style="170" customWidth="1"/>
    <col min="15" max="15" width="2.28515625" style="170" customWidth="1"/>
    <col min="16" max="16" width="2.42578125" style="170" customWidth="1"/>
    <col min="17" max="17" width="18.5703125" style="170" hidden="1" customWidth="1"/>
    <col min="18" max="18" width="2.28515625" style="170" customWidth="1"/>
    <col min="19" max="19" width="9" style="170" bestFit="1" customWidth="1"/>
    <col min="20" max="20" width="10.42578125" style="170" bestFit="1" customWidth="1"/>
    <col min="21" max="21" width="13.140625" style="170" bestFit="1" customWidth="1"/>
    <col min="22" max="256" width="9.140625" style="170"/>
    <col min="257" max="257" width="3" style="170" customWidth="1"/>
    <col min="258" max="258" width="8" style="170" customWidth="1"/>
    <col min="259" max="259" width="2.28515625" style="170" customWidth="1"/>
    <col min="260" max="260" width="8.7109375" style="170" customWidth="1"/>
    <col min="261" max="263" width="9.140625" style="170"/>
    <col min="264" max="264" width="10.28515625" style="170" customWidth="1"/>
    <col min="265" max="266" width="9.140625" style="170"/>
    <col min="267" max="267" width="9.28515625" style="170" bestFit="1" customWidth="1"/>
    <col min="268" max="268" width="26.7109375" style="170" customWidth="1"/>
    <col min="269" max="269" width="0" style="170" hidden="1" customWidth="1"/>
    <col min="270" max="270" width="58.5703125" style="170" customWidth="1"/>
    <col min="271" max="271" width="2.28515625" style="170" customWidth="1"/>
    <col min="272" max="272" width="3.42578125" style="170" customWidth="1"/>
    <col min="273" max="273" width="16" style="170" customWidth="1"/>
    <col min="274" max="274" width="9.140625" style="170"/>
    <col min="275" max="277" width="0" style="170" hidden="1" customWidth="1"/>
    <col min="278" max="512" width="9.140625" style="170"/>
    <col min="513" max="513" width="3" style="170" customWidth="1"/>
    <col min="514" max="514" width="8" style="170" customWidth="1"/>
    <col min="515" max="515" width="2.28515625" style="170" customWidth="1"/>
    <col min="516" max="516" width="8.7109375" style="170" customWidth="1"/>
    <col min="517" max="519" width="9.140625" style="170"/>
    <col min="520" max="520" width="10.28515625" style="170" customWidth="1"/>
    <col min="521" max="522" width="9.140625" style="170"/>
    <col min="523" max="523" width="9.28515625" style="170" bestFit="1" customWidth="1"/>
    <col min="524" max="524" width="26.7109375" style="170" customWidth="1"/>
    <col min="525" max="525" width="0" style="170" hidden="1" customWidth="1"/>
    <col min="526" max="526" width="58.5703125" style="170" customWidth="1"/>
    <col min="527" max="527" width="2.28515625" style="170" customWidth="1"/>
    <col min="528" max="528" width="3.42578125" style="170" customWidth="1"/>
    <col min="529" max="529" width="16" style="170" customWidth="1"/>
    <col min="530" max="530" width="9.140625" style="170"/>
    <col min="531" max="533" width="0" style="170" hidden="1" customWidth="1"/>
    <col min="534" max="768" width="9.140625" style="170"/>
    <col min="769" max="769" width="3" style="170" customWidth="1"/>
    <col min="770" max="770" width="8" style="170" customWidth="1"/>
    <col min="771" max="771" width="2.28515625" style="170" customWidth="1"/>
    <col min="772" max="772" width="8.7109375" style="170" customWidth="1"/>
    <col min="773" max="775" width="9.140625" style="170"/>
    <col min="776" max="776" width="10.28515625" style="170" customWidth="1"/>
    <col min="777" max="778" width="9.140625" style="170"/>
    <col min="779" max="779" width="9.28515625" style="170" bestFit="1" customWidth="1"/>
    <col min="780" max="780" width="26.7109375" style="170" customWidth="1"/>
    <col min="781" max="781" width="0" style="170" hidden="1" customWidth="1"/>
    <col min="782" max="782" width="58.5703125" style="170" customWidth="1"/>
    <col min="783" max="783" width="2.28515625" style="170" customWidth="1"/>
    <col min="784" max="784" width="3.42578125" style="170" customWidth="1"/>
    <col min="785" max="785" width="16" style="170" customWidth="1"/>
    <col min="786" max="786" width="9.140625" style="170"/>
    <col min="787" max="789" width="0" style="170" hidden="1" customWidth="1"/>
    <col min="790" max="1024" width="9.140625" style="170"/>
    <col min="1025" max="1025" width="3" style="170" customWidth="1"/>
    <col min="1026" max="1026" width="8" style="170" customWidth="1"/>
    <col min="1027" max="1027" width="2.28515625" style="170" customWidth="1"/>
    <col min="1028" max="1028" width="8.7109375" style="170" customWidth="1"/>
    <col min="1029" max="1031" width="9.140625" style="170"/>
    <col min="1032" max="1032" width="10.28515625" style="170" customWidth="1"/>
    <col min="1033" max="1034" width="9.140625" style="170"/>
    <col min="1035" max="1035" width="9.28515625" style="170" bestFit="1" customWidth="1"/>
    <col min="1036" max="1036" width="26.7109375" style="170" customWidth="1"/>
    <col min="1037" max="1037" width="0" style="170" hidden="1" customWidth="1"/>
    <col min="1038" max="1038" width="58.5703125" style="170" customWidth="1"/>
    <col min="1039" max="1039" width="2.28515625" style="170" customWidth="1"/>
    <col min="1040" max="1040" width="3.42578125" style="170" customWidth="1"/>
    <col min="1041" max="1041" width="16" style="170" customWidth="1"/>
    <col min="1042" max="1042" width="9.140625" style="170"/>
    <col min="1043" max="1045" width="0" style="170" hidden="1" customWidth="1"/>
    <col min="1046" max="1280" width="9.140625" style="170"/>
    <col min="1281" max="1281" width="3" style="170" customWidth="1"/>
    <col min="1282" max="1282" width="8" style="170" customWidth="1"/>
    <col min="1283" max="1283" width="2.28515625" style="170" customWidth="1"/>
    <col min="1284" max="1284" width="8.7109375" style="170" customWidth="1"/>
    <col min="1285" max="1287" width="9.140625" style="170"/>
    <col min="1288" max="1288" width="10.28515625" style="170" customWidth="1"/>
    <col min="1289" max="1290" width="9.140625" style="170"/>
    <col min="1291" max="1291" width="9.28515625" style="170" bestFit="1" customWidth="1"/>
    <col min="1292" max="1292" width="26.7109375" style="170" customWidth="1"/>
    <col min="1293" max="1293" width="0" style="170" hidden="1" customWidth="1"/>
    <col min="1294" max="1294" width="58.5703125" style="170" customWidth="1"/>
    <col min="1295" max="1295" width="2.28515625" style="170" customWidth="1"/>
    <col min="1296" max="1296" width="3.42578125" style="170" customWidth="1"/>
    <col min="1297" max="1297" width="16" style="170" customWidth="1"/>
    <col min="1298" max="1298" width="9.140625" style="170"/>
    <col min="1299" max="1301" width="0" style="170" hidden="1" customWidth="1"/>
    <col min="1302" max="1536" width="9.140625" style="170"/>
    <col min="1537" max="1537" width="3" style="170" customWidth="1"/>
    <col min="1538" max="1538" width="8" style="170" customWidth="1"/>
    <col min="1539" max="1539" width="2.28515625" style="170" customWidth="1"/>
    <col min="1540" max="1540" width="8.7109375" style="170" customWidth="1"/>
    <col min="1541" max="1543" width="9.140625" style="170"/>
    <col min="1544" max="1544" width="10.28515625" style="170" customWidth="1"/>
    <col min="1545" max="1546" width="9.140625" style="170"/>
    <col min="1547" max="1547" width="9.28515625" style="170" bestFit="1" customWidth="1"/>
    <col min="1548" max="1548" width="26.7109375" style="170" customWidth="1"/>
    <col min="1549" max="1549" width="0" style="170" hidden="1" customWidth="1"/>
    <col min="1550" max="1550" width="58.5703125" style="170" customWidth="1"/>
    <col min="1551" max="1551" width="2.28515625" style="170" customWidth="1"/>
    <col min="1552" max="1552" width="3.42578125" style="170" customWidth="1"/>
    <col min="1553" max="1553" width="16" style="170" customWidth="1"/>
    <col min="1554" max="1554" width="9.140625" style="170"/>
    <col min="1555" max="1557" width="0" style="170" hidden="1" customWidth="1"/>
    <col min="1558" max="1792" width="9.140625" style="170"/>
    <col min="1793" max="1793" width="3" style="170" customWidth="1"/>
    <col min="1794" max="1794" width="8" style="170" customWidth="1"/>
    <col min="1795" max="1795" width="2.28515625" style="170" customWidth="1"/>
    <col min="1796" max="1796" width="8.7109375" style="170" customWidth="1"/>
    <col min="1797" max="1799" width="9.140625" style="170"/>
    <col min="1800" max="1800" width="10.28515625" style="170" customWidth="1"/>
    <col min="1801" max="1802" width="9.140625" style="170"/>
    <col min="1803" max="1803" width="9.28515625" style="170" bestFit="1" customWidth="1"/>
    <col min="1804" max="1804" width="26.7109375" style="170" customWidth="1"/>
    <col min="1805" max="1805" width="0" style="170" hidden="1" customWidth="1"/>
    <col min="1806" max="1806" width="58.5703125" style="170" customWidth="1"/>
    <col min="1807" max="1807" width="2.28515625" style="170" customWidth="1"/>
    <col min="1808" max="1808" width="3.42578125" style="170" customWidth="1"/>
    <col min="1809" max="1809" width="16" style="170" customWidth="1"/>
    <col min="1810" max="1810" width="9.140625" style="170"/>
    <col min="1811" max="1813" width="0" style="170" hidden="1" customWidth="1"/>
    <col min="1814" max="2048" width="9.140625" style="170"/>
    <col min="2049" max="2049" width="3" style="170" customWidth="1"/>
    <col min="2050" max="2050" width="8" style="170" customWidth="1"/>
    <col min="2051" max="2051" width="2.28515625" style="170" customWidth="1"/>
    <col min="2052" max="2052" width="8.7109375" style="170" customWidth="1"/>
    <col min="2053" max="2055" width="9.140625" style="170"/>
    <col min="2056" max="2056" width="10.28515625" style="170" customWidth="1"/>
    <col min="2057" max="2058" width="9.140625" style="170"/>
    <col min="2059" max="2059" width="9.28515625" style="170" bestFit="1" customWidth="1"/>
    <col min="2060" max="2060" width="26.7109375" style="170" customWidth="1"/>
    <col min="2061" max="2061" width="0" style="170" hidden="1" customWidth="1"/>
    <col min="2062" max="2062" width="58.5703125" style="170" customWidth="1"/>
    <col min="2063" max="2063" width="2.28515625" style="170" customWidth="1"/>
    <col min="2064" max="2064" width="3.42578125" style="170" customWidth="1"/>
    <col min="2065" max="2065" width="16" style="170" customWidth="1"/>
    <col min="2066" max="2066" width="9.140625" style="170"/>
    <col min="2067" max="2069" width="0" style="170" hidden="1" customWidth="1"/>
    <col min="2070" max="2304" width="9.140625" style="170"/>
    <col min="2305" max="2305" width="3" style="170" customWidth="1"/>
    <col min="2306" max="2306" width="8" style="170" customWidth="1"/>
    <col min="2307" max="2307" width="2.28515625" style="170" customWidth="1"/>
    <col min="2308" max="2308" width="8.7109375" style="170" customWidth="1"/>
    <col min="2309" max="2311" width="9.140625" style="170"/>
    <col min="2312" max="2312" width="10.28515625" style="170" customWidth="1"/>
    <col min="2313" max="2314" width="9.140625" style="170"/>
    <col min="2315" max="2315" width="9.28515625" style="170" bestFit="1" customWidth="1"/>
    <col min="2316" max="2316" width="26.7109375" style="170" customWidth="1"/>
    <col min="2317" max="2317" width="0" style="170" hidden="1" customWidth="1"/>
    <col min="2318" max="2318" width="58.5703125" style="170" customWidth="1"/>
    <col min="2319" max="2319" width="2.28515625" style="170" customWidth="1"/>
    <col min="2320" max="2320" width="3.42578125" style="170" customWidth="1"/>
    <col min="2321" max="2321" width="16" style="170" customWidth="1"/>
    <col min="2322" max="2322" width="9.140625" style="170"/>
    <col min="2323" max="2325" width="0" style="170" hidden="1" customWidth="1"/>
    <col min="2326" max="2560" width="9.140625" style="170"/>
    <col min="2561" max="2561" width="3" style="170" customWidth="1"/>
    <col min="2562" max="2562" width="8" style="170" customWidth="1"/>
    <col min="2563" max="2563" width="2.28515625" style="170" customWidth="1"/>
    <col min="2564" max="2564" width="8.7109375" style="170" customWidth="1"/>
    <col min="2565" max="2567" width="9.140625" style="170"/>
    <col min="2568" max="2568" width="10.28515625" style="170" customWidth="1"/>
    <col min="2569" max="2570" width="9.140625" style="170"/>
    <col min="2571" max="2571" width="9.28515625" style="170" bestFit="1" customWidth="1"/>
    <col min="2572" max="2572" width="26.7109375" style="170" customWidth="1"/>
    <col min="2573" max="2573" width="0" style="170" hidden="1" customWidth="1"/>
    <col min="2574" max="2574" width="58.5703125" style="170" customWidth="1"/>
    <col min="2575" max="2575" width="2.28515625" style="170" customWidth="1"/>
    <col min="2576" max="2576" width="3.42578125" style="170" customWidth="1"/>
    <col min="2577" max="2577" width="16" style="170" customWidth="1"/>
    <col min="2578" max="2578" width="9.140625" style="170"/>
    <col min="2579" max="2581" width="0" style="170" hidden="1" customWidth="1"/>
    <col min="2582" max="2816" width="9.140625" style="170"/>
    <col min="2817" max="2817" width="3" style="170" customWidth="1"/>
    <col min="2818" max="2818" width="8" style="170" customWidth="1"/>
    <col min="2819" max="2819" width="2.28515625" style="170" customWidth="1"/>
    <col min="2820" max="2820" width="8.7109375" style="170" customWidth="1"/>
    <col min="2821" max="2823" width="9.140625" style="170"/>
    <col min="2824" max="2824" width="10.28515625" style="170" customWidth="1"/>
    <col min="2825" max="2826" width="9.140625" style="170"/>
    <col min="2827" max="2827" width="9.28515625" style="170" bestFit="1" customWidth="1"/>
    <col min="2828" max="2828" width="26.7109375" style="170" customWidth="1"/>
    <col min="2829" max="2829" width="0" style="170" hidden="1" customWidth="1"/>
    <col min="2830" max="2830" width="58.5703125" style="170" customWidth="1"/>
    <col min="2831" max="2831" width="2.28515625" style="170" customWidth="1"/>
    <col min="2832" max="2832" width="3.42578125" style="170" customWidth="1"/>
    <col min="2833" max="2833" width="16" style="170" customWidth="1"/>
    <col min="2834" max="2834" width="9.140625" style="170"/>
    <col min="2835" max="2837" width="0" style="170" hidden="1" customWidth="1"/>
    <col min="2838" max="3072" width="9.140625" style="170"/>
    <col min="3073" max="3073" width="3" style="170" customWidth="1"/>
    <col min="3074" max="3074" width="8" style="170" customWidth="1"/>
    <col min="3075" max="3075" width="2.28515625" style="170" customWidth="1"/>
    <col min="3076" max="3076" width="8.7109375" style="170" customWidth="1"/>
    <col min="3077" max="3079" width="9.140625" style="170"/>
    <col min="3080" max="3080" width="10.28515625" style="170" customWidth="1"/>
    <col min="3081" max="3082" width="9.140625" style="170"/>
    <col min="3083" max="3083" width="9.28515625" style="170" bestFit="1" customWidth="1"/>
    <col min="3084" max="3084" width="26.7109375" style="170" customWidth="1"/>
    <col min="3085" max="3085" width="0" style="170" hidden="1" customWidth="1"/>
    <col min="3086" max="3086" width="58.5703125" style="170" customWidth="1"/>
    <col min="3087" max="3087" width="2.28515625" style="170" customWidth="1"/>
    <col min="3088" max="3088" width="3.42578125" style="170" customWidth="1"/>
    <col min="3089" max="3089" width="16" style="170" customWidth="1"/>
    <col min="3090" max="3090" width="9.140625" style="170"/>
    <col min="3091" max="3093" width="0" style="170" hidden="1" customWidth="1"/>
    <col min="3094" max="3328" width="9.140625" style="170"/>
    <col min="3329" max="3329" width="3" style="170" customWidth="1"/>
    <col min="3330" max="3330" width="8" style="170" customWidth="1"/>
    <col min="3331" max="3331" width="2.28515625" style="170" customWidth="1"/>
    <col min="3332" max="3332" width="8.7109375" style="170" customWidth="1"/>
    <col min="3333" max="3335" width="9.140625" style="170"/>
    <col min="3336" max="3336" width="10.28515625" style="170" customWidth="1"/>
    <col min="3337" max="3338" width="9.140625" style="170"/>
    <col min="3339" max="3339" width="9.28515625" style="170" bestFit="1" customWidth="1"/>
    <col min="3340" max="3340" width="26.7109375" style="170" customWidth="1"/>
    <col min="3341" max="3341" width="0" style="170" hidden="1" customWidth="1"/>
    <col min="3342" max="3342" width="58.5703125" style="170" customWidth="1"/>
    <col min="3343" max="3343" width="2.28515625" style="170" customWidth="1"/>
    <col min="3344" max="3344" width="3.42578125" style="170" customWidth="1"/>
    <col min="3345" max="3345" width="16" style="170" customWidth="1"/>
    <col min="3346" max="3346" width="9.140625" style="170"/>
    <col min="3347" max="3349" width="0" style="170" hidden="1" customWidth="1"/>
    <col min="3350" max="3584" width="9.140625" style="170"/>
    <col min="3585" max="3585" width="3" style="170" customWidth="1"/>
    <col min="3586" max="3586" width="8" style="170" customWidth="1"/>
    <col min="3587" max="3587" width="2.28515625" style="170" customWidth="1"/>
    <col min="3588" max="3588" width="8.7109375" style="170" customWidth="1"/>
    <col min="3589" max="3591" width="9.140625" style="170"/>
    <col min="3592" max="3592" width="10.28515625" style="170" customWidth="1"/>
    <col min="3593" max="3594" width="9.140625" style="170"/>
    <col min="3595" max="3595" width="9.28515625" style="170" bestFit="1" customWidth="1"/>
    <col min="3596" max="3596" width="26.7109375" style="170" customWidth="1"/>
    <col min="3597" max="3597" width="0" style="170" hidden="1" customWidth="1"/>
    <col min="3598" max="3598" width="58.5703125" style="170" customWidth="1"/>
    <col min="3599" max="3599" width="2.28515625" style="170" customWidth="1"/>
    <col min="3600" max="3600" width="3.42578125" style="170" customWidth="1"/>
    <col min="3601" max="3601" width="16" style="170" customWidth="1"/>
    <col min="3602" max="3602" width="9.140625" style="170"/>
    <col min="3603" max="3605" width="0" style="170" hidden="1" customWidth="1"/>
    <col min="3606" max="3840" width="9.140625" style="170"/>
    <col min="3841" max="3841" width="3" style="170" customWidth="1"/>
    <col min="3842" max="3842" width="8" style="170" customWidth="1"/>
    <col min="3843" max="3843" width="2.28515625" style="170" customWidth="1"/>
    <col min="3844" max="3844" width="8.7109375" style="170" customWidth="1"/>
    <col min="3845" max="3847" width="9.140625" style="170"/>
    <col min="3848" max="3848" width="10.28515625" style="170" customWidth="1"/>
    <col min="3849" max="3850" width="9.140625" style="170"/>
    <col min="3851" max="3851" width="9.28515625" style="170" bestFit="1" customWidth="1"/>
    <col min="3852" max="3852" width="26.7109375" style="170" customWidth="1"/>
    <col min="3853" max="3853" width="0" style="170" hidden="1" customWidth="1"/>
    <col min="3854" max="3854" width="58.5703125" style="170" customWidth="1"/>
    <col min="3855" max="3855" width="2.28515625" style="170" customWidth="1"/>
    <col min="3856" max="3856" width="3.42578125" style="170" customWidth="1"/>
    <col min="3857" max="3857" width="16" style="170" customWidth="1"/>
    <col min="3858" max="3858" width="9.140625" style="170"/>
    <col min="3859" max="3861" width="0" style="170" hidden="1" customWidth="1"/>
    <col min="3862" max="4096" width="9.140625" style="170"/>
    <col min="4097" max="4097" width="3" style="170" customWidth="1"/>
    <col min="4098" max="4098" width="8" style="170" customWidth="1"/>
    <col min="4099" max="4099" width="2.28515625" style="170" customWidth="1"/>
    <col min="4100" max="4100" width="8.7109375" style="170" customWidth="1"/>
    <col min="4101" max="4103" width="9.140625" style="170"/>
    <col min="4104" max="4104" width="10.28515625" style="170" customWidth="1"/>
    <col min="4105" max="4106" width="9.140625" style="170"/>
    <col min="4107" max="4107" width="9.28515625" style="170" bestFit="1" customWidth="1"/>
    <col min="4108" max="4108" width="26.7109375" style="170" customWidth="1"/>
    <col min="4109" max="4109" width="0" style="170" hidden="1" customWidth="1"/>
    <col min="4110" max="4110" width="58.5703125" style="170" customWidth="1"/>
    <col min="4111" max="4111" width="2.28515625" style="170" customWidth="1"/>
    <col min="4112" max="4112" width="3.42578125" style="170" customWidth="1"/>
    <col min="4113" max="4113" width="16" style="170" customWidth="1"/>
    <col min="4114" max="4114" width="9.140625" style="170"/>
    <col min="4115" max="4117" width="0" style="170" hidden="1" customWidth="1"/>
    <col min="4118" max="4352" width="9.140625" style="170"/>
    <col min="4353" max="4353" width="3" style="170" customWidth="1"/>
    <col min="4354" max="4354" width="8" style="170" customWidth="1"/>
    <col min="4355" max="4355" width="2.28515625" style="170" customWidth="1"/>
    <col min="4356" max="4356" width="8.7109375" style="170" customWidth="1"/>
    <col min="4357" max="4359" width="9.140625" style="170"/>
    <col min="4360" max="4360" width="10.28515625" style="170" customWidth="1"/>
    <col min="4361" max="4362" width="9.140625" style="170"/>
    <col min="4363" max="4363" width="9.28515625" style="170" bestFit="1" customWidth="1"/>
    <col min="4364" max="4364" width="26.7109375" style="170" customWidth="1"/>
    <col min="4365" max="4365" width="0" style="170" hidden="1" customWidth="1"/>
    <col min="4366" max="4366" width="58.5703125" style="170" customWidth="1"/>
    <col min="4367" max="4367" width="2.28515625" style="170" customWidth="1"/>
    <col min="4368" max="4368" width="3.42578125" style="170" customWidth="1"/>
    <col min="4369" max="4369" width="16" style="170" customWidth="1"/>
    <col min="4370" max="4370" width="9.140625" style="170"/>
    <col min="4371" max="4373" width="0" style="170" hidden="1" customWidth="1"/>
    <col min="4374" max="4608" width="9.140625" style="170"/>
    <col min="4609" max="4609" width="3" style="170" customWidth="1"/>
    <col min="4610" max="4610" width="8" style="170" customWidth="1"/>
    <col min="4611" max="4611" width="2.28515625" style="170" customWidth="1"/>
    <col min="4612" max="4612" width="8.7109375" style="170" customWidth="1"/>
    <col min="4613" max="4615" width="9.140625" style="170"/>
    <col min="4616" max="4616" width="10.28515625" style="170" customWidth="1"/>
    <col min="4617" max="4618" width="9.140625" style="170"/>
    <col min="4619" max="4619" width="9.28515625" style="170" bestFit="1" customWidth="1"/>
    <col min="4620" max="4620" width="26.7109375" style="170" customWidth="1"/>
    <col min="4621" max="4621" width="0" style="170" hidden="1" customWidth="1"/>
    <col min="4622" max="4622" width="58.5703125" style="170" customWidth="1"/>
    <col min="4623" max="4623" width="2.28515625" style="170" customWidth="1"/>
    <col min="4624" max="4624" width="3.42578125" style="170" customWidth="1"/>
    <col min="4625" max="4625" width="16" style="170" customWidth="1"/>
    <col min="4626" max="4626" width="9.140625" style="170"/>
    <col min="4627" max="4629" width="0" style="170" hidden="1" customWidth="1"/>
    <col min="4630" max="4864" width="9.140625" style="170"/>
    <col min="4865" max="4865" width="3" style="170" customWidth="1"/>
    <col min="4866" max="4866" width="8" style="170" customWidth="1"/>
    <col min="4867" max="4867" width="2.28515625" style="170" customWidth="1"/>
    <col min="4868" max="4868" width="8.7109375" style="170" customWidth="1"/>
    <col min="4869" max="4871" width="9.140625" style="170"/>
    <col min="4872" max="4872" width="10.28515625" style="170" customWidth="1"/>
    <col min="4873" max="4874" width="9.140625" style="170"/>
    <col min="4875" max="4875" width="9.28515625" style="170" bestFit="1" customWidth="1"/>
    <col min="4876" max="4876" width="26.7109375" style="170" customWidth="1"/>
    <col min="4877" max="4877" width="0" style="170" hidden="1" customWidth="1"/>
    <col min="4878" max="4878" width="58.5703125" style="170" customWidth="1"/>
    <col min="4879" max="4879" width="2.28515625" style="170" customWidth="1"/>
    <col min="4880" max="4880" width="3.42578125" style="170" customWidth="1"/>
    <col min="4881" max="4881" width="16" style="170" customWidth="1"/>
    <col min="4882" max="4882" width="9.140625" style="170"/>
    <col min="4883" max="4885" width="0" style="170" hidden="1" customWidth="1"/>
    <col min="4886" max="5120" width="9.140625" style="170"/>
    <col min="5121" max="5121" width="3" style="170" customWidth="1"/>
    <col min="5122" max="5122" width="8" style="170" customWidth="1"/>
    <col min="5123" max="5123" width="2.28515625" style="170" customWidth="1"/>
    <col min="5124" max="5124" width="8.7109375" style="170" customWidth="1"/>
    <col min="5125" max="5127" width="9.140625" style="170"/>
    <col min="5128" max="5128" width="10.28515625" style="170" customWidth="1"/>
    <col min="5129" max="5130" width="9.140625" style="170"/>
    <col min="5131" max="5131" width="9.28515625" style="170" bestFit="1" customWidth="1"/>
    <col min="5132" max="5132" width="26.7109375" style="170" customWidth="1"/>
    <col min="5133" max="5133" width="0" style="170" hidden="1" customWidth="1"/>
    <col min="5134" max="5134" width="58.5703125" style="170" customWidth="1"/>
    <col min="5135" max="5135" width="2.28515625" style="170" customWidth="1"/>
    <col min="5136" max="5136" width="3.42578125" style="170" customWidth="1"/>
    <col min="5137" max="5137" width="16" style="170" customWidth="1"/>
    <col min="5138" max="5138" width="9.140625" style="170"/>
    <col min="5139" max="5141" width="0" style="170" hidden="1" customWidth="1"/>
    <col min="5142" max="5376" width="9.140625" style="170"/>
    <col min="5377" max="5377" width="3" style="170" customWidth="1"/>
    <col min="5378" max="5378" width="8" style="170" customWidth="1"/>
    <col min="5379" max="5379" width="2.28515625" style="170" customWidth="1"/>
    <col min="5380" max="5380" width="8.7109375" style="170" customWidth="1"/>
    <col min="5381" max="5383" width="9.140625" style="170"/>
    <col min="5384" max="5384" width="10.28515625" style="170" customWidth="1"/>
    <col min="5385" max="5386" width="9.140625" style="170"/>
    <col min="5387" max="5387" width="9.28515625" style="170" bestFit="1" customWidth="1"/>
    <col min="5388" max="5388" width="26.7109375" style="170" customWidth="1"/>
    <col min="5389" max="5389" width="0" style="170" hidden="1" customWidth="1"/>
    <col min="5390" max="5390" width="58.5703125" style="170" customWidth="1"/>
    <col min="5391" max="5391" width="2.28515625" style="170" customWidth="1"/>
    <col min="5392" max="5392" width="3.42578125" style="170" customWidth="1"/>
    <col min="5393" max="5393" width="16" style="170" customWidth="1"/>
    <col min="5394" max="5394" width="9.140625" style="170"/>
    <col min="5395" max="5397" width="0" style="170" hidden="1" customWidth="1"/>
    <col min="5398" max="5632" width="9.140625" style="170"/>
    <col min="5633" max="5633" width="3" style="170" customWidth="1"/>
    <col min="5634" max="5634" width="8" style="170" customWidth="1"/>
    <col min="5635" max="5635" width="2.28515625" style="170" customWidth="1"/>
    <col min="5636" max="5636" width="8.7109375" style="170" customWidth="1"/>
    <col min="5637" max="5639" width="9.140625" style="170"/>
    <col min="5640" max="5640" width="10.28515625" style="170" customWidth="1"/>
    <col min="5641" max="5642" width="9.140625" style="170"/>
    <col min="5643" max="5643" width="9.28515625" style="170" bestFit="1" customWidth="1"/>
    <col min="5644" max="5644" width="26.7109375" style="170" customWidth="1"/>
    <col min="5645" max="5645" width="0" style="170" hidden="1" customWidth="1"/>
    <col min="5646" max="5646" width="58.5703125" style="170" customWidth="1"/>
    <col min="5647" max="5647" width="2.28515625" style="170" customWidth="1"/>
    <col min="5648" max="5648" width="3.42578125" style="170" customWidth="1"/>
    <col min="5649" max="5649" width="16" style="170" customWidth="1"/>
    <col min="5650" max="5650" width="9.140625" style="170"/>
    <col min="5651" max="5653" width="0" style="170" hidden="1" customWidth="1"/>
    <col min="5654" max="5888" width="9.140625" style="170"/>
    <col min="5889" max="5889" width="3" style="170" customWidth="1"/>
    <col min="5890" max="5890" width="8" style="170" customWidth="1"/>
    <col min="5891" max="5891" width="2.28515625" style="170" customWidth="1"/>
    <col min="5892" max="5892" width="8.7109375" style="170" customWidth="1"/>
    <col min="5893" max="5895" width="9.140625" style="170"/>
    <col min="5896" max="5896" width="10.28515625" style="170" customWidth="1"/>
    <col min="5897" max="5898" width="9.140625" style="170"/>
    <col min="5899" max="5899" width="9.28515625" style="170" bestFit="1" customWidth="1"/>
    <col min="5900" max="5900" width="26.7109375" style="170" customWidth="1"/>
    <col min="5901" max="5901" width="0" style="170" hidden="1" customWidth="1"/>
    <col min="5902" max="5902" width="58.5703125" style="170" customWidth="1"/>
    <col min="5903" max="5903" width="2.28515625" style="170" customWidth="1"/>
    <col min="5904" max="5904" width="3.42578125" style="170" customWidth="1"/>
    <col min="5905" max="5905" width="16" style="170" customWidth="1"/>
    <col min="5906" max="5906" width="9.140625" style="170"/>
    <col min="5907" max="5909" width="0" style="170" hidden="1" customWidth="1"/>
    <col min="5910" max="6144" width="9.140625" style="170"/>
    <col min="6145" max="6145" width="3" style="170" customWidth="1"/>
    <col min="6146" max="6146" width="8" style="170" customWidth="1"/>
    <col min="6147" max="6147" width="2.28515625" style="170" customWidth="1"/>
    <col min="6148" max="6148" width="8.7109375" style="170" customWidth="1"/>
    <col min="6149" max="6151" width="9.140625" style="170"/>
    <col min="6152" max="6152" width="10.28515625" style="170" customWidth="1"/>
    <col min="6153" max="6154" width="9.140625" style="170"/>
    <col min="6155" max="6155" width="9.28515625" style="170" bestFit="1" customWidth="1"/>
    <col min="6156" max="6156" width="26.7109375" style="170" customWidth="1"/>
    <col min="6157" max="6157" width="0" style="170" hidden="1" customWidth="1"/>
    <col min="6158" max="6158" width="58.5703125" style="170" customWidth="1"/>
    <col min="6159" max="6159" width="2.28515625" style="170" customWidth="1"/>
    <col min="6160" max="6160" width="3.42578125" style="170" customWidth="1"/>
    <col min="6161" max="6161" width="16" style="170" customWidth="1"/>
    <col min="6162" max="6162" width="9.140625" style="170"/>
    <col min="6163" max="6165" width="0" style="170" hidden="1" customWidth="1"/>
    <col min="6166" max="6400" width="9.140625" style="170"/>
    <col min="6401" max="6401" width="3" style="170" customWidth="1"/>
    <col min="6402" max="6402" width="8" style="170" customWidth="1"/>
    <col min="6403" max="6403" width="2.28515625" style="170" customWidth="1"/>
    <col min="6404" max="6404" width="8.7109375" style="170" customWidth="1"/>
    <col min="6405" max="6407" width="9.140625" style="170"/>
    <col min="6408" max="6408" width="10.28515625" style="170" customWidth="1"/>
    <col min="6409" max="6410" width="9.140625" style="170"/>
    <col min="6411" max="6411" width="9.28515625" style="170" bestFit="1" customWidth="1"/>
    <col min="6412" max="6412" width="26.7109375" style="170" customWidth="1"/>
    <col min="6413" max="6413" width="0" style="170" hidden="1" customWidth="1"/>
    <col min="6414" max="6414" width="58.5703125" style="170" customWidth="1"/>
    <col min="6415" max="6415" width="2.28515625" style="170" customWidth="1"/>
    <col min="6416" max="6416" width="3.42578125" style="170" customWidth="1"/>
    <col min="6417" max="6417" width="16" style="170" customWidth="1"/>
    <col min="6418" max="6418" width="9.140625" style="170"/>
    <col min="6419" max="6421" width="0" style="170" hidden="1" customWidth="1"/>
    <col min="6422" max="6656" width="9.140625" style="170"/>
    <col min="6657" max="6657" width="3" style="170" customWidth="1"/>
    <col min="6658" max="6658" width="8" style="170" customWidth="1"/>
    <col min="6659" max="6659" width="2.28515625" style="170" customWidth="1"/>
    <col min="6660" max="6660" width="8.7109375" style="170" customWidth="1"/>
    <col min="6661" max="6663" width="9.140625" style="170"/>
    <col min="6664" max="6664" width="10.28515625" style="170" customWidth="1"/>
    <col min="6665" max="6666" width="9.140625" style="170"/>
    <col min="6667" max="6667" width="9.28515625" style="170" bestFit="1" customWidth="1"/>
    <col min="6668" max="6668" width="26.7109375" style="170" customWidth="1"/>
    <col min="6669" max="6669" width="0" style="170" hidden="1" customWidth="1"/>
    <col min="6670" max="6670" width="58.5703125" style="170" customWidth="1"/>
    <col min="6671" max="6671" width="2.28515625" style="170" customWidth="1"/>
    <col min="6672" max="6672" width="3.42578125" style="170" customWidth="1"/>
    <col min="6673" max="6673" width="16" style="170" customWidth="1"/>
    <col min="6674" max="6674" width="9.140625" style="170"/>
    <col min="6675" max="6677" width="0" style="170" hidden="1" customWidth="1"/>
    <col min="6678" max="6912" width="9.140625" style="170"/>
    <col min="6913" max="6913" width="3" style="170" customWidth="1"/>
    <col min="6914" max="6914" width="8" style="170" customWidth="1"/>
    <col min="6915" max="6915" width="2.28515625" style="170" customWidth="1"/>
    <col min="6916" max="6916" width="8.7109375" style="170" customWidth="1"/>
    <col min="6917" max="6919" width="9.140625" style="170"/>
    <col min="6920" max="6920" width="10.28515625" style="170" customWidth="1"/>
    <col min="6921" max="6922" width="9.140625" style="170"/>
    <col min="6923" max="6923" width="9.28515625" style="170" bestFit="1" customWidth="1"/>
    <col min="6924" max="6924" width="26.7109375" style="170" customWidth="1"/>
    <col min="6925" max="6925" width="0" style="170" hidden="1" customWidth="1"/>
    <col min="6926" max="6926" width="58.5703125" style="170" customWidth="1"/>
    <col min="6927" max="6927" width="2.28515625" style="170" customWidth="1"/>
    <col min="6928" max="6928" width="3.42578125" style="170" customWidth="1"/>
    <col min="6929" max="6929" width="16" style="170" customWidth="1"/>
    <col min="6930" max="6930" width="9.140625" style="170"/>
    <col min="6931" max="6933" width="0" style="170" hidden="1" customWidth="1"/>
    <col min="6934" max="7168" width="9.140625" style="170"/>
    <col min="7169" max="7169" width="3" style="170" customWidth="1"/>
    <col min="7170" max="7170" width="8" style="170" customWidth="1"/>
    <col min="7171" max="7171" width="2.28515625" style="170" customWidth="1"/>
    <col min="7172" max="7172" width="8.7109375" style="170" customWidth="1"/>
    <col min="7173" max="7175" width="9.140625" style="170"/>
    <col min="7176" max="7176" width="10.28515625" style="170" customWidth="1"/>
    <col min="7177" max="7178" width="9.140625" style="170"/>
    <col min="7179" max="7179" width="9.28515625" style="170" bestFit="1" customWidth="1"/>
    <col min="7180" max="7180" width="26.7109375" style="170" customWidth="1"/>
    <col min="7181" max="7181" width="0" style="170" hidden="1" customWidth="1"/>
    <col min="7182" max="7182" width="58.5703125" style="170" customWidth="1"/>
    <col min="7183" max="7183" width="2.28515625" style="170" customWidth="1"/>
    <col min="7184" max="7184" width="3.42578125" style="170" customWidth="1"/>
    <col min="7185" max="7185" width="16" style="170" customWidth="1"/>
    <col min="7186" max="7186" width="9.140625" style="170"/>
    <col min="7187" max="7189" width="0" style="170" hidden="1" customWidth="1"/>
    <col min="7190" max="7424" width="9.140625" style="170"/>
    <col min="7425" max="7425" width="3" style="170" customWidth="1"/>
    <col min="7426" max="7426" width="8" style="170" customWidth="1"/>
    <col min="7427" max="7427" width="2.28515625" style="170" customWidth="1"/>
    <col min="7428" max="7428" width="8.7109375" style="170" customWidth="1"/>
    <col min="7429" max="7431" width="9.140625" style="170"/>
    <col min="7432" max="7432" width="10.28515625" style="170" customWidth="1"/>
    <col min="7433" max="7434" width="9.140625" style="170"/>
    <col min="7435" max="7435" width="9.28515625" style="170" bestFit="1" customWidth="1"/>
    <col min="7436" max="7436" width="26.7109375" style="170" customWidth="1"/>
    <col min="7437" max="7437" width="0" style="170" hidden="1" customWidth="1"/>
    <col min="7438" max="7438" width="58.5703125" style="170" customWidth="1"/>
    <col min="7439" max="7439" width="2.28515625" style="170" customWidth="1"/>
    <col min="7440" max="7440" width="3.42578125" style="170" customWidth="1"/>
    <col min="7441" max="7441" width="16" style="170" customWidth="1"/>
    <col min="7442" max="7442" width="9.140625" style="170"/>
    <col min="7443" max="7445" width="0" style="170" hidden="1" customWidth="1"/>
    <col min="7446" max="7680" width="9.140625" style="170"/>
    <col min="7681" max="7681" width="3" style="170" customWidth="1"/>
    <col min="7682" max="7682" width="8" style="170" customWidth="1"/>
    <col min="7683" max="7683" width="2.28515625" style="170" customWidth="1"/>
    <col min="7684" max="7684" width="8.7109375" style="170" customWidth="1"/>
    <col min="7685" max="7687" width="9.140625" style="170"/>
    <col min="7688" max="7688" width="10.28515625" style="170" customWidth="1"/>
    <col min="7689" max="7690" width="9.140625" style="170"/>
    <col min="7691" max="7691" width="9.28515625" style="170" bestFit="1" customWidth="1"/>
    <col min="7692" max="7692" width="26.7109375" style="170" customWidth="1"/>
    <col min="7693" max="7693" width="0" style="170" hidden="1" customWidth="1"/>
    <col min="7694" max="7694" width="58.5703125" style="170" customWidth="1"/>
    <col min="7695" max="7695" width="2.28515625" style="170" customWidth="1"/>
    <col min="7696" max="7696" width="3.42578125" style="170" customWidth="1"/>
    <col min="7697" max="7697" width="16" style="170" customWidth="1"/>
    <col min="7698" max="7698" width="9.140625" style="170"/>
    <col min="7699" max="7701" width="0" style="170" hidden="1" customWidth="1"/>
    <col min="7702" max="7936" width="9.140625" style="170"/>
    <col min="7937" max="7937" width="3" style="170" customWidth="1"/>
    <col min="7938" max="7938" width="8" style="170" customWidth="1"/>
    <col min="7939" max="7939" width="2.28515625" style="170" customWidth="1"/>
    <col min="7940" max="7940" width="8.7109375" style="170" customWidth="1"/>
    <col min="7941" max="7943" width="9.140625" style="170"/>
    <col min="7944" max="7944" width="10.28515625" style="170" customWidth="1"/>
    <col min="7945" max="7946" width="9.140625" style="170"/>
    <col min="7947" max="7947" width="9.28515625" style="170" bestFit="1" customWidth="1"/>
    <col min="7948" max="7948" width="26.7109375" style="170" customWidth="1"/>
    <col min="7949" max="7949" width="0" style="170" hidden="1" customWidth="1"/>
    <col min="7950" max="7950" width="58.5703125" style="170" customWidth="1"/>
    <col min="7951" max="7951" width="2.28515625" style="170" customWidth="1"/>
    <col min="7952" max="7952" width="3.42578125" style="170" customWidth="1"/>
    <col min="7953" max="7953" width="16" style="170" customWidth="1"/>
    <col min="7954" max="7954" width="9.140625" style="170"/>
    <col min="7955" max="7957" width="0" style="170" hidden="1" customWidth="1"/>
    <col min="7958" max="8192" width="9.140625" style="170"/>
    <col min="8193" max="8193" width="3" style="170" customWidth="1"/>
    <col min="8194" max="8194" width="8" style="170" customWidth="1"/>
    <col min="8195" max="8195" width="2.28515625" style="170" customWidth="1"/>
    <col min="8196" max="8196" width="8.7109375" style="170" customWidth="1"/>
    <col min="8197" max="8199" width="9.140625" style="170"/>
    <col min="8200" max="8200" width="10.28515625" style="170" customWidth="1"/>
    <col min="8201" max="8202" width="9.140625" style="170"/>
    <col min="8203" max="8203" width="9.28515625" style="170" bestFit="1" customWidth="1"/>
    <col min="8204" max="8204" width="26.7109375" style="170" customWidth="1"/>
    <col min="8205" max="8205" width="0" style="170" hidden="1" customWidth="1"/>
    <col min="8206" max="8206" width="58.5703125" style="170" customWidth="1"/>
    <col min="8207" max="8207" width="2.28515625" style="170" customWidth="1"/>
    <col min="8208" max="8208" width="3.42578125" style="170" customWidth="1"/>
    <col min="8209" max="8209" width="16" style="170" customWidth="1"/>
    <col min="8210" max="8210" width="9.140625" style="170"/>
    <col min="8211" max="8213" width="0" style="170" hidden="1" customWidth="1"/>
    <col min="8214" max="8448" width="9.140625" style="170"/>
    <col min="8449" max="8449" width="3" style="170" customWidth="1"/>
    <col min="8450" max="8450" width="8" style="170" customWidth="1"/>
    <col min="8451" max="8451" width="2.28515625" style="170" customWidth="1"/>
    <col min="8452" max="8452" width="8.7109375" style="170" customWidth="1"/>
    <col min="8453" max="8455" width="9.140625" style="170"/>
    <col min="8456" max="8456" width="10.28515625" style="170" customWidth="1"/>
    <col min="8457" max="8458" width="9.140625" style="170"/>
    <col min="8459" max="8459" width="9.28515625" style="170" bestFit="1" customWidth="1"/>
    <col min="8460" max="8460" width="26.7109375" style="170" customWidth="1"/>
    <col min="8461" max="8461" width="0" style="170" hidden="1" customWidth="1"/>
    <col min="8462" max="8462" width="58.5703125" style="170" customWidth="1"/>
    <col min="8463" max="8463" width="2.28515625" style="170" customWidth="1"/>
    <col min="8464" max="8464" width="3.42578125" style="170" customWidth="1"/>
    <col min="8465" max="8465" width="16" style="170" customWidth="1"/>
    <col min="8466" max="8466" width="9.140625" style="170"/>
    <col min="8467" max="8469" width="0" style="170" hidden="1" customWidth="1"/>
    <col min="8470" max="8704" width="9.140625" style="170"/>
    <col min="8705" max="8705" width="3" style="170" customWidth="1"/>
    <col min="8706" max="8706" width="8" style="170" customWidth="1"/>
    <col min="8707" max="8707" width="2.28515625" style="170" customWidth="1"/>
    <col min="8708" max="8708" width="8.7109375" style="170" customWidth="1"/>
    <col min="8709" max="8711" width="9.140625" style="170"/>
    <col min="8712" max="8712" width="10.28515625" style="170" customWidth="1"/>
    <col min="8713" max="8714" width="9.140625" style="170"/>
    <col min="8715" max="8715" width="9.28515625" style="170" bestFit="1" customWidth="1"/>
    <col min="8716" max="8716" width="26.7109375" style="170" customWidth="1"/>
    <col min="8717" max="8717" width="0" style="170" hidden="1" customWidth="1"/>
    <col min="8718" max="8718" width="58.5703125" style="170" customWidth="1"/>
    <col min="8719" max="8719" width="2.28515625" style="170" customWidth="1"/>
    <col min="8720" max="8720" width="3.42578125" style="170" customWidth="1"/>
    <col min="8721" max="8721" width="16" style="170" customWidth="1"/>
    <col min="8722" max="8722" width="9.140625" style="170"/>
    <col min="8723" max="8725" width="0" style="170" hidden="1" customWidth="1"/>
    <col min="8726" max="8960" width="9.140625" style="170"/>
    <col min="8961" max="8961" width="3" style="170" customWidth="1"/>
    <col min="8962" max="8962" width="8" style="170" customWidth="1"/>
    <col min="8963" max="8963" width="2.28515625" style="170" customWidth="1"/>
    <col min="8964" max="8964" width="8.7109375" style="170" customWidth="1"/>
    <col min="8965" max="8967" width="9.140625" style="170"/>
    <col min="8968" max="8968" width="10.28515625" style="170" customWidth="1"/>
    <col min="8969" max="8970" width="9.140625" style="170"/>
    <col min="8971" max="8971" width="9.28515625" style="170" bestFit="1" customWidth="1"/>
    <col min="8972" max="8972" width="26.7109375" style="170" customWidth="1"/>
    <col min="8973" max="8973" width="0" style="170" hidden="1" customWidth="1"/>
    <col min="8974" max="8974" width="58.5703125" style="170" customWidth="1"/>
    <col min="8975" max="8975" width="2.28515625" style="170" customWidth="1"/>
    <col min="8976" max="8976" width="3.42578125" style="170" customWidth="1"/>
    <col min="8977" max="8977" width="16" style="170" customWidth="1"/>
    <col min="8978" max="8978" width="9.140625" style="170"/>
    <col min="8979" max="8981" width="0" style="170" hidden="1" customWidth="1"/>
    <col min="8982" max="9216" width="9.140625" style="170"/>
    <col min="9217" max="9217" width="3" style="170" customWidth="1"/>
    <col min="9218" max="9218" width="8" style="170" customWidth="1"/>
    <col min="9219" max="9219" width="2.28515625" style="170" customWidth="1"/>
    <col min="9220" max="9220" width="8.7109375" style="170" customWidth="1"/>
    <col min="9221" max="9223" width="9.140625" style="170"/>
    <col min="9224" max="9224" width="10.28515625" style="170" customWidth="1"/>
    <col min="9225" max="9226" width="9.140625" style="170"/>
    <col min="9227" max="9227" width="9.28515625" style="170" bestFit="1" customWidth="1"/>
    <col min="9228" max="9228" width="26.7109375" style="170" customWidth="1"/>
    <col min="9229" max="9229" width="0" style="170" hidden="1" customWidth="1"/>
    <col min="9230" max="9230" width="58.5703125" style="170" customWidth="1"/>
    <col min="9231" max="9231" width="2.28515625" style="170" customWidth="1"/>
    <col min="9232" max="9232" width="3.42578125" style="170" customWidth="1"/>
    <col min="9233" max="9233" width="16" style="170" customWidth="1"/>
    <col min="9234" max="9234" width="9.140625" style="170"/>
    <col min="9235" max="9237" width="0" style="170" hidden="1" customWidth="1"/>
    <col min="9238" max="9472" width="9.140625" style="170"/>
    <col min="9473" max="9473" width="3" style="170" customWidth="1"/>
    <col min="9474" max="9474" width="8" style="170" customWidth="1"/>
    <col min="9475" max="9475" width="2.28515625" style="170" customWidth="1"/>
    <col min="9476" max="9476" width="8.7109375" style="170" customWidth="1"/>
    <col min="9477" max="9479" width="9.140625" style="170"/>
    <col min="9480" max="9480" width="10.28515625" style="170" customWidth="1"/>
    <col min="9481" max="9482" width="9.140625" style="170"/>
    <col min="9483" max="9483" width="9.28515625" style="170" bestFit="1" customWidth="1"/>
    <col min="9484" max="9484" width="26.7109375" style="170" customWidth="1"/>
    <col min="9485" max="9485" width="0" style="170" hidden="1" customWidth="1"/>
    <col min="9486" max="9486" width="58.5703125" style="170" customWidth="1"/>
    <col min="9487" max="9487" width="2.28515625" style="170" customWidth="1"/>
    <col min="9488" max="9488" width="3.42578125" style="170" customWidth="1"/>
    <col min="9489" max="9489" width="16" style="170" customWidth="1"/>
    <col min="9490" max="9490" width="9.140625" style="170"/>
    <col min="9491" max="9493" width="0" style="170" hidden="1" customWidth="1"/>
    <col min="9494" max="9728" width="9.140625" style="170"/>
    <col min="9729" max="9729" width="3" style="170" customWidth="1"/>
    <col min="9730" max="9730" width="8" style="170" customWidth="1"/>
    <col min="9731" max="9731" width="2.28515625" style="170" customWidth="1"/>
    <col min="9732" max="9732" width="8.7109375" style="170" customWidth="1"/>
    <col min="9733" max="9735" width="9.140625" style="170"/>
    <col min="9736" max="9736" width="10.28515625" style="170" customWidth="1"/>
    <col min="9737" max="9738" width="9.140625" style="170"/>
    <col min="9739" max="9739" width="9.28515625" style="170" bestFit="1" customWidth="1"/>
    <col min="9740" max="9740" width="26.7109375" style="170" customWidth="1"/>
    <col min="9741" max="9741" width="0" style="170" hidden="1" customWidth="1"/>
    <col min="9742" max="9742" width="58.5703125" style="170" customWidth="1"/>
    <col min="9743" max="9743" width="2.28515625" style="170" customWidth="1"/>
    <col min="9744" max="9744" width="3.42578125" style="170" customWidth="1"/>
    <col min="9745" max="9745" width="16" style="170" customWidth="1"/>
    <col min="9746" max="9746" width="9.140625" style="170"/>
    <col min="9747" max="9749" width="0" style="170" hidden="1" customWidth="1"/>
    <col min="9750" max="9984" width="9.140625" style="170"/>
    <col min="9985" max="9985" width="3" style="170" customWidth="1"/>
    <col min="9986" max="9986" width="8" style="170" customWidth="1"/>
    <col min="9987" max="9987" width="2.28515625" style="170" customWidth="1"/>
    <col min="9988" max="9988" width="8.7109375" style="170" customWidth="1"/>
    <col min="9989" max="9991" width="9.140625" style="170"/>
    <col min="9992" max="9992" width="10.28515625" style="170" customWidth="1"/>
    <col min="9993" max="9994" width="9.140625" style="170"/>
    <col min="9995" max="9995" width="9.28515625" style="170" bestFit="1" customWidth="1"/>
    <col min="9996" max="9996" width="26.7109375" style="170" customWidth="1"/>
    <col min="9997" max="9997" width="0" style="170" hidden="1" customWidth="1"/>
    <col min="9998" max="9998" width="58.5703125" style="170" customWidth="1"/>
    <col min="9999" max="9999" width="2.28515625" style="170" customWidth="1"/>
    <col min="10000" max="10000" width="3.42578125" style="170" customWidth="1"/>
    <col min="10001" max="10001" width="16" style="170" customWidth="1"/>
    <col min="10002" max="10002" width="9.140625" style="170"/>
    <col min="10003" max="10005" width="0" style="170" hidden="1" customWidth="1"/>
    <col min="10006" max="10240" width="9.140625" style="170"/>
    <col min="10241" max="10241" width="3" style="170" customWidth="1"/>
    <col min="10242" max="10242" width="8" style="170" customWidth="1"/>
    <col min="10243" max="10243" width="2.28515625" style="170" customWidth="1"/>
    <col min="10244" max="10244" width="8.7109375" style="170" customWidth="1"/>
    <col min="10245" max="10247" width="9.140625" style="170"/>
    <col min="10248" max="10248" width="10.28515625" style="170" customWidth="1"/>
    <col min="10249" max="10250" width="9.140625" style="170"/>
    <col min="10251" max="10251" width="9.28515625" style="170" bestFit="1" customWidth="1"/>
    <col min="10252" max="10252" width="26.7109375" style="170" customWidth="1"/>
    <col min="10253" max="10253" width="0" style="170" hidden="1" customWidth="1"/>
    <col min="10254" max="10254" width="58.5703125" style="170" customWidth="1"/>
    <col min="10255" max="10255" width="2.28515625" style="170" customWidth="1"/>
    <col min="10256" max="10256" width="3.42578125" style="170" customWidth="1"/>
    <col min="10257" max="10257" width="16" style="170" customWidth="1"/>
    <col min="10258" max="10258" width="9.140625" style="170"/>
    <col min="10259" max="10261" width="0" style="170" hidden="1" customWidth="1"/>
    <col min="10262" max="10496" width="9.140625" style="170"/>
    <col min="10497" max="10497" width="3" style="170" customWidth="1"/>
    <col min="10498" max="10498" width="8" style="170" customWidth="1"/>
    <col min="10499" max="10499" width="2.28515625" style="170" customWidth="1"/>
    <col min="10500" max="10500" width="8.7109375" style="170" customWidth="1"/>
    <col min="10501" max="10503" width="9.140625" style="170"/>
    <col min="10504" max="10504" width="10.28515625" style="170" customWidth="1"/>
    <col min="10505" max="10506" width="9.140625" style="170"/>
    <col min="10507" max="10507" width="9.28515625" style="170" bestFit="1" customWidth="1"/>
    <col min="10508" max="10508" width="26.7109375" style="170" customWidth="1"/>
    <col min="10509" max="10509" width="0" style="170" hidden="1" customWidth="1"/>
    <col min="10510" max="10510" width="58.5703125" style="170" customWidth="1"/>
    <col min="10511" max="10511" width="2.28515625" style="170" customWidth="1"/>
    <col min="10512" max="10512" width="3.42578125" style="170" customWidth="1"/>
    <col min="10513" max="10513" width="16" style="170" customWidth="1"/>
    <col min="10514" max="10514" width="9.140625" style="170"/>
    <col min="10515" max="10517" width="0" style="170" hidden="1" customWidth="1"/>
    <col min="10518" max="10752" width="9.140625" style="170"/>
    <col min="10753" max="10753" width="3" style="170" customWidth="1"/>
    <col min="10754" max="10754" width="8" style="170" customWidth="1"/>
    <col min="10755" max="10755" width="2.28515625" style="170" customWidth="1"/>
    <col min="10756" max="10756" width="8.7109375" style="170" customWidth="1"/>
    <col min="10757" max="10759" width="9.140625" style="170"/>
    <col min="10760" max="10760" width="10.28515625" style="170" customWidth="1"/>
    <col min="10761" max="10762" width="9.140625" style="170"/>
    <col min="10763" max="10763" width="9.28515625" style="170" bestFit="1" customWidth="1"/>
    <col min="10764" max="10764" width="26.7109375" style="170" customWidth="1"/>
    <col min="10765" max="10765" width="0" style="170" hidden="1" customWidth="1"/>
    <col min="10766" max="10766" width="58.5703125" style="170" customWidth="1"/>
    <col min="10767" max="10767" width="2.28515625" style="170" customWidth="1"/>
    <col min="10768" max="10768" width="3.42578125" style="170" customWidth="1"/>
    <col min="10769" max="10769" width="16" style="170" customWidth="1"/>
    <col min="10770" max="10770" width="9.140625" style="170"/>
    <col min="10771" max="10773" width="0" style="170" hidden="1" customWidth="1"/>
    <col min="10774" max="11008" width="9.140625" style="170"/>
    <col min="11009" max="11009" width="3" style="170" customWidth="1"/>
    <col min="11010" max="11010" width="8" style="170" customWidth="1"/>
    <col min="11011" max="11011" width="2.28515625" style="170" customWidth="1"/>
    <col min="11012" max="11012" width="8.7109375" style="170" customWidth="1"/>
    <col min="11013" max="11015" width="9.140625" style="170"/>
    <col min="11016" max="11016" width="10.28515625" style="170" customWidth="1"/>
    <col min="11017" max="11018" width="9.140625" style="170"/>
    <col min="11019" max="11019" width="9.28515625" style="170" bestFit="1" customWidth="1"/>
    <col min="11020" max="11020" width="26.7109375" style="170" customWidth="1"/>
    <col min="11021" max="11021" width="0" style="170" hidden="1" customWidth="1"/>
    <col min="11022" max="11022" width="58.5703125" style="170" customWidth="1"/>
    <col min="11023" max="11023" width="2.28515625" style="170" customWidth="1"/>
    <col min="11024" max="11024" width="3.42578125" style="170" customWidth="1"/>
    <col min="11025" max="11025" width="16" style="170" customWidth="1"/>
    <col min="11026" max="11026" width="9.140625" style="170"/>
    <col min="11027" max="11029" width="0" style="170" hidden="1" customWidth="1"/>
    <col min="11030" max="11264" width="9.140625" style="170"/>
    <col min="11265" max="11265" width="3" style="170" customWidth="1"/>
    <col min="11266" max="11266" width="8" style="170" customWidth="1"/>
    <col min="11267" max="11267" width="2.28515625" style="170" customWidth="1"/>
    <col min="11268" max="11268" width="8.7109375" style="170" customWidth="1"/>
    <col min="11269" max="11271" width="9.140625" style="170"/>
    <col min="11272" max="11272" width="10.28515625" style="170" customWidth="1"/>
    <col min="11273" max="11274" width="9.140625" style="170"/>
    <col min="11275" max="11275" width="9.28515625" style="170" bestFit="1" customWidth="1"/>
    <col min="11276" max="11276" width="26.7109375" style="170" customWidth="1"/>
    <col min="11277" max="11277" width="0" style="170" hidden="1" customWidth="1"/>
    <col min="11278" max="11278" width="58.5703125" style="170" customWidth="1"/>
    <col min="11279" max="11279" width="2.28515625" style="170" customWidth="1"/>
    <col min="11280" max="11280" width="3.42578125" style="170" customWidth="1"/>
    <col min="11281" max="11281" width="16" style="170" customWidth="1"/>
    <col min="11282" max="11282" width="9.140625" style="170"/>
    <col min="11283" max="11285" width="0" style="170" hidden="1" customWidth="1"/>
    <col min="11286" max="11520" width="9.140625" style="170"/>
    <col min="11521" max="11521" width="3" style="170" customWidth="1"/>
    <col min="11522" max="11522" width="8" style="170" customWidth="1"/>
    <col min="11523" max="11523" width="2.28515625" style="170" customWidth="1"/>
    <col min="11524" max="11524" width="8.7109375" style="170" customWidth="1"/>
    <col min="11525" max="11527" width="9.140625" style="170"/>
    <col min="11528" max="11528" width="10.28515625" style="170" customWidth="1"/>
    <col min="11529" max="11530" width="9.140625" style="170"/>
    <col min="11531" max="11531" width="9.28515625" style="170" bestFit="1" customWidth="1"/>
    <col min="11532" max="11532" width="26.7109375" style="170" customWidth="1"/>
    <col min="11533" max="11533" width="0" style="170" hidden="1" customWidth="1"/>
    <col min="11534" max="11534" width="58.5703125" style="170" customWidth="1"/>
    <col min="11535" max="11535" width="2.28515625" style="170" customWidth="1"/>
    <col min="11536" max="11536" width="3.42578125" style="170" customWidth="1"/>
    <col min="11537" max="11537" width="16" style="170" customWidth="1"/>
    <col min="11538" max="11538" width="9.140625" style="170"/>
    <col min="11539" max="11541" width="0" style="170" hidden="1" customWidth="1"/>
    <col min="11542" max="11776" width="9.140625" style="170"/>
    <col min="11777" max="11777" width="3" style="170" customWidth="1"/>
    <col min="11778" max="11778" width="8" style="170" customWidth="1"/>
    <col min="11779" max="11779" width="2.28515625" style="170" customWidth="1"/>
    <col min="11780" max="11780" width="8.7109375" style="170" customWidth="1"/>
    <col min="11781" max="11783" width="9.140625" style="170"/>
    <col min="11784" max="11784" width="10.28515625" style="170" customWidth="1"/>
    <col min="11785" max="11786" width="9.140625" style="170"/>
    <col min="11787" max="11787" width="9.28515625" style="170" bestFit="1" customWidth="1"/>
    <col min="11788" max="11788" width="26.7109375" style="170" customWidth="1"/>
    <col min="11789" max="11789" width="0" style="170" hidden="1" customWidth="1"/>
    <col min="11790" max="11790" width="58.5703125" style="170" customWidth="1"/>
    <col min="11791" max="11791" width="2.28515625" style="170" customWidth="1"/>
    <col min="11792" max="11792" width="3.42578125" style="170" customWidth="1"/>
    <col min="11793" max="11793" width="16" style="170" customWidth="1"/>
    <col min="11794" max="11794" width="9.140625" style="170"/>
    <col min="11795" max="11797" width="0" style="170" hidden="1" customWidth="1"/>
    <col min="11798" max="12032" width="9.140625" style="170"/>
    <col min="12033" max="12033" width="3" style="170" customWidth="1"/>
    <col min="12034" max="12034" width="8" style="170" customWidth="1"/>
    <col min="12035" max="12035" width="2.28515625" style="170" customWidth="1"/>
    <col min="12036" max="12036" width="8.7109375" style="170" customWidth="1"/>
    <col min="12037" max="12039" width="9.140625" style="170"/>
    <col min="12040" max="12040" width="10.28515625" style="170" customWidth="1"/>
    <col min="12041" max="12042" width="9.140625" style="170"/>
    <col min="12043" max="12043" width="9.28515625" style="170" bestFit="1" customWidth="1"/>
    <col min="12044" max="12044" width="26.7109375" style="170" customWidth="1"/>
    <col min="12045" max="12045" width="0" style="170" hidden="1" customWidth="1"/>
    <col min="12046" max="12046" width="58.5703125" style="170" customWidth="1"/>
    <col min="12047" max="12047" width="2.28515625" style="170" customWidth="1"/>
    <col min="12048" max="12048" width="3.42578125" style="170" customWidth="1"/>
    <col min="12049" max="12049" width="16" style="170" customWidth="1"/>
    <col min="12050" max="12050" width="9.140625" style="170"/>
    <col min="12051" max="12053" width="0" style="170" hidden="1" customWidth="1"/>
    <col min="12054" max="12288" width="9.140625" style="170"/>
    <col min="12289" max="12289" width="3" style="170" customWidth="1"/>
    <col min="12290" max="12290" width="8" style="170" customWidth="1"/>
    <col min="12291" max="12291" width="2.28515625" style="170" customWidth="1"/>
    <col min="12292" max="12292" width="8.7109375" style="170" customWidth="1"/>
    <col min="12293" max="12295" width="9.140625" style="170"/>
    <col min="12296" max="12296" width="10.28515625" style="170" customWidth="1"/>
    <col min="12297" max="12298" width="9.140625" style="170"/>
    <col min="12299" max="12299" width="9.28515625" style="170" bestFit="1" customWidth="1"/>
    <col min="12300" max="12300" width="26.7109375" style="170" customWidth="1"/>
    <col min="12301" max="12301" width="0" style="170" hidden="1" customWidth="1"/>
    <col min="12302" max="12302" width="58.5703125" style="170" customWidth="1"/>
    <col min="12303" max="12303" width="2.28515625" style="170" customWidth="1"/>
    <col min="12304" max="12304" width="3.42578125" style="170" customWidth="1"/>
    <col min="12305" max="12305" width="16" style="170" customWidth="1"/>
    <col min="12306" max="12306" width="9.140625" style="170"/>
    <col min="12307" max="12309" width="0" style="170" hidden="1" customWidth="1"/>
    <col min="12310" max="12544" width="9.140625" style="170"/>
    <col min="12545" max="12545" width="3" style="170" customWidth="1"/>
    <col min="12546" max="12546" width="8" style="170" customWidth="1"/>
    <col min="12547" max="12547" width="2.28515625" style="170" customWidth="1"/>
    <col min="12548" max="12548" width="8.7109375" style="170" customWidth="1"/>
    <col min="12549" max="12551" width="9.140625" style="170"/>
    <col min="12552" max="12552" width="10.28515625" style="170" customWidth="1"/>
    <col min="12553" max="12554" width="9.140625" style="170"/>
    <col min="12555" max="12555" width="9.28515625" style="170" bestFit="1" customWidth="1"/>
    <col min="12556" max="12556" width="26.7109375" style="170" customWidth="1"/>
    <col min="12557" max="12557" width="0" style="170" hidden="1" customWidth="1"/>
    <col min="12558" max="12558" width="58.5703125" style="170" customWidth="1"/>
    <col min="12559" max="12559" width="2.28515625" style="170" customWidth="1"/>
    <col min="12560" max="12560" width="3.42578125" style="170" customWidth="1"/>
    <col min="12561" max="12561" width="16" style="170" customWidth="1"/>
    <col min="12562" max="12562" width="9.140625" style="170"/>
    <col min="12563" max="12565" width="0" style="170" hidden="1" customWidth="1"/>
    <col min="12566" max="12800" width="9.140625" style="170"/>
    <col min="12801" max="12801" width="3" style="170" customWidth="1"/>
    <col min="12802" max="12802" width="8" style="170" customWidth="1"/>
    <col min="12803" max="12803" width="2.28515625" style="170" customWidth="1"/>
    <col min="12804" max="12804" width="8.7109375" style="170" customWidth="1"/>
    <col min="12805" max="12807" width="9.140625" style="170"/>
    <col min="12808" max="12808" width="10.28515625" style="170" customWidth="1"/>
    <col min="12809" max="12810" width="9.140625" style="170"/>
    <col min="12811" max="12811" width="9.28515625" style="170" bestFit="1" customWidth="1"/>
    <col min="12812" max="12812" width="26.7109375" style="170" customWidth="1"/>
    <col min="12813" max="12813" width="0" style="170" hidden="1" customWidth="1"/>
    <col min="12814" max="12814" width="58.5703125" style="170" customWidth="1"/>
    <col min="12815" max="12815" width="2.28515625" style="170" customWidth="1"/>
    <col min="12816" max="12816" width="3.42578125" style="170" customWidth="1"/>
    <col min="12817" max="12817" width="16" style="170" customWidth="1"/>
    <col min="12818" max="12818" width="9.140625" style="170"/>
    <col min="12819" max="12821" width="0" style="170" hidden="1" customWidth="1"/>
    <col min="12822" max="13056" width="9.140625" style="170"/>
    <col min="13057" max="13057" width="3" style="170" customWidth="1"/>
    <col min="13058" max="13058" width="8" style="170" customWidth="1"/>
    <col min="13059" max="13059" width="2.28515625" style="170" customWidth="1"/>
    <col min="13060" max="13060" width="8.7109375" style="170" customWidth="1"/>
    <col min="13061" max="13063" width="9.140625" style="170"/>
    <col min="13064" max="13064" width="10.28515625" style="170" customWidth="1"/>
    <col min="13065" max="13066" width="9.140625" style="170"/>
    <col min="13067" max="13067" width="9.28515625" style="170" bestFit="1" customWidth="1"/>
    <col min="13068" max="13068" width="26.7109375" style="170" customWidth="1"/>
    <col min="13069" max="13069" width="0" style="170" hidden="1" customWidth="1"/>
    <col min="13070" max="13070" width="58.5703125" style="170" customWidth="1"/>
    <col min="13071" max="13071" width="2.28515625" style="170" customWidth="1"/>
    <col min="13072" max="13072" width="3.42578125" style="170" customWidth="1"/>
    <col min="13073" max="13073" width="16" style="170" customWidth="1"/>
    <col min="13074" max="13074" width="9.140625" style="170"/>
    <col min="13075" max="13077" width="0" style="170" hidden="1" customWidth="1"/>
    <col min="13078" max="13312" width="9.140625" style="170"/>
    <col min="13313" max="13313" width="3" style="170" customWidth="1"/>
    <col min="13314" max="13314" width="8" style="170" customWidth="1"/>
    <col min="13315" max="13315" width="2.28515625" style="170" customWidth="1"/>
    <col min="13316" max="13316" width="8.7109375" style="170" customWidth="1"/>
    <col min="13317" max="13319" width="9.140625" style="170"/>
    <col min="13320" max="13320" width="10.28515625" style="170" customWidth="1"/>
    <col min="13321" max="13322" width="9.140625" style="170"/>
    <col min="13323" max="13323" width="9.28515625" style="170" bestFit="1" customWidth="1"/>
    <col min="13324" max="13324" width="26.7109375" style="170" customWidth="1"/>
    <col min="13325" max="13325" width="0" style="170" hidden="1" customWidth="1"/>
    <col min="13326" max="13326" width="58.5703125" style="170" customWidth="1"/>
    <col min="13327" max="13327" width="2.28515625" style="170" customWidth="1"/>
    <col min="13328" max="13328" width="3.42578125" style="170" customWidth="1"/>
    <col min="13329" max="13329" width="16" style="170" customWidth="1"/>
    <col min="13330" max="13330" width="9.140625" style="170"/>
    <col min="13331" max="13333" width="0" style="170" hidden="1" customWidth="1"/>
    <col min="13334" max="13568" width="9.140625" style="170"/>
    <col min="13569" max="13569" width="3" style="170" customWidth="1"/>
    <col min="13570" max="13570" width="8" style="170" customWidth="1"/>
    <col min="13571" max="13571" width="2.28515625" style="170" customWidth="1"/>
    <col min="13572" max="13572" width="8.7109375" style="170" customWidth="1"/>
    <col min="13573" max="13575" width="9.140625" style="170"/>
    <col min="13576" max="13576" width="10.28515625" style="170" customWidth="1"/>
    <col min="13577" max="13578" width="9.140625" style="170"/>
    <col min="13579" max="13579" width="9.28515625" style="170" bestFit="1" customWidth="1"/>
    <col min="13580" max="13580" width="26.7109375" style="170" customWidth="1"/>
    <col min="13581" max="13581" width="0" style="170" hidden="1" customWidth="1"/>
    <col min="13582" max="13582" width="58.5703125" style="170" customWidth="1"/>
    <col min="13583" max="13583" width="2.28515625" style="170" customWidth="1"/>
    <col min="13584" max="13584" width="3.42578125" style="170" customWidth="1"/>
    <col min="13585" max="13585" width="16" style="170" customWidth="1"/>
    <col min="13586" max="13586" width="9.140625" style="170"/>
    <col min="13587" max="13589" width="0" style="170" hidden="1" customWidth="1"/>
    <col min="13590" max="13824" width="9.140625" style="170"/>
    <col min="13825" max="13825" width="3" style="170" customWidth="1"/>
    <col min="13826" max="13826" width="8" style="170" customWidth="1"/>
    <col min="13827" max="13827" width="2.28515625" style="170" customWidth="1"/>
    <col min="13828" max="13828" width="8.7109375" style="170" customWidth="1"/>
    <col min="13829" max="13831" width="9.140625" style="170"/>
    <col min="13832" max="13832" width="10.28515625" style="170" customWidth="1"/>
    <col min="13833" max="13834" width="9.140625" style="170"/>
    <col min="13835" max="13835" width="9.28515625" style="170" bestFit="1" customWidth="1"/>
    <col min="13836" max="13836" width="26.7109375" style="170" customWidth="1"/>
    <col min="13837" max="13837" width="0" style="170" hidden="1" customWidth="1"/>
    <col min="13838" max="13838" width="58.5703125" style="170" customWidth="1"/>
    <col min="13839" max="13839" width="2.28515625" style="170" customWidth="1"/>
    <col min="13840" max="13840" width="3.42578125" style="170" customWidth="1"/>
    <col min="13841" max="13841" width="16" style="170" customWidth="1"/>
    <col min="13842" max="13842" width="9.140625" style="170"/>
    <col min="13843" max="13845" width="0" style="170" hidden="1" customWidth="1"/>
    <col min="13846" max="14080" width="9.140625" style="170"/>
    <col min="14081" max="14081" width="3" style="170" customWidth="1"/>
    <col min="14082" max="14082" width="8" style="170" customWidth="1"/>
    <col min="14083" max="14083" width="2.28515625" style="170" customWidth="1"/>
    <col min="14084" max="14084" width="8.7109375" style="170" customWidth="1"/>
    <col min="14085" max="14087" width="9.140625" style="170"/>
    <col min="14088" max="14088" width="10.28515625" style="170" customWidth="1"/>
    <col min="14089" max="14090" width="9.140625" style="170"/>
    <col min="14091" max="14091" width="9.28515625" style="170" bestFit="1" customWidth="1"/>
    <col min="14092" max="14092" width="26.7109375" style="170" customWidth="1"/>
    <col min="14093" max="14093" width="0" style="170" hidden="1" customWidth="1"/>
    <col min="14094" max="14094" width="58.5703125" style="170" customWidth="1"/>
    <col min="14095" max="14095" width="2.28515625" style="170" customWidth="1"/>
    <col min="14096" max="14096" width="3.42578125" style="170" customWidth="1"/>
    <col min="14097" max="14097" width="16" style="170" customWidth="1"/>
    <col min="14098" max="14098" width="9.140625" style="170"/>
    <col min="14099" max="14101" width="0" style="170" hidden="1" customWidth="1"/>
    <col min="14102" max="14336" width="9.140625" style="170"/>
    <col min="14337" max="14337" width="3" style="170" customWidth="1"/>
    <col min="14338" max="14338" width="8" style="170" customWidth="1"/>
    <col min="14339" max="14339" width="2.28515625" style="170" customWidth="1"/>
    <col min="14340" max="14340" width="8.7109375" style="170" customWidth="1"/>
    <col min="14341" max="14343" width="9.140625" style="170"/>
    <col min="14344" max="14344" width="10.28515625" style="170" customWidth="1"/>
    <col min="14345" max="14346" width="9.140625" style="170"/>
    <col min="14347" max="14347" width="9.28515625" style="170" bestFit="1" customWidth="1"/>
    <col min="14348" max="14348" width="26.7109375" style="170" customWidth="1"/>
    <col min="14349" max="14349" width="0" style="170" hidden="1" customWidth="1"/>
    <col min="14350" max="14350" width="58.5703125" style="170" customWidth="1"/>
    <col min="14351" max="14351" width="2.28515625" style="170" customWidth="1"/>
    <col min="14352" max="14352" width="3.42578125" style="170" customWidth="1"/>
    <col min="14353" max="14353" width="16" style="170" customWidth="1"/>
    <col min="14354" max="14354" width="9.140625" style="170"/>
    <col min="14355" max="14357" width="0" style="170" hidden="1" customWidth="1"/>
    <col min="14358" max="14592" width="9.140625" style="170"/>
    <col min="14593" max="14593" width="3" style="170" customWidth="1"/>
    <col min="14594" max="14594" width="8" style="170" customWidth="1"/>
    <col min="14595" max="14595" width="2.28515625" style="170" customWidth="1"/>
    <col min="14596" max="14596" width="8.7109375" style="170" customWidth="1"/>
    <col min="14597" max="14599" width="9.140625" style="170"/>
    <col min="14600" max="14600" width="10.28515625" style="170" customWidth="1"/>
    <col min="14601" max="14602" width="9.140625" style="170"/>
    <col min="14603" max="14603" width="9.28515625" style="170" bestFit="1" customWidth="1"/>
    <col min="14604" max="14604" width="26.7109375" style="170" customWidth="1"/>
    <col min="14605" max="14605" width="0" style="170" hidden="1" customWidth="1"/>
    <col min="14606" max="14606" width="58.5703125" style="170" customWidth="1"/>
    <col min="14607" max="14607" width="2.28515625" style="170" customWidth="1"/>
    <col min="14608" max="14608" width="3.42578125" style="170" customWidth="1"/>
    <col min="14609" max="14609" width="16" style="170" customWidth="1"/>
    <col min="14610" max="14610" width="9.140625" style="170"/>
    <col min="14611" max="14613" width="0" style="170" hidden="1" customWidth="1"/>
    <col min="14614" max="14848" width="9.140625" style="170"/>
    <col min="14849" max="14849" width="3" style="170" customWidth="1"/>
    <col min="14850" max="14850" width="8" style="170" customWidth="1"/>
    <col min="14851" max="14851" width="2.28515625" style="170" customWidth="1"/>
    <col min="14852" max="14852" width="8.7109375" style="170" customWidth="1"/>
    <col min="14853" max="14855" width="9.140625" style="170"/>
    <col min="14856" max="14856" width="10.28515625" style="170" customWidth="1"/>
    <col min="14857" max="14858" width="9.140625" style="170"/>
    <col min="14859" max="14859" width="9.28515625" style="170" bestFit="1" customWidth="1"/>
    <col min="14860" max="14860" width="26.7109375" style="170" customWidth="1"/>
    <col min="14861" max="14861" width="0" style="170" hidden="1" customWidth="1"/>
    <col min="14862" max="14862" width="58.5703125" style="170" customWidth="1"/>
    <col min="14863" max="14863" width="2.28515625" style="170" customWidth="1"/>
    <col min="14864" max="14864" width="3.42578125" style="170" customWidth="1"/>
    <col min="14865" max="14865" width="16" style="170" customWidth="1"/>
    <col min="14866" max="14866" width="9.140625" style="170"/>
    <col min="14867" max="14869" width="0" style="170" hidden="1" customWidth="1"/>
    <col min="14870" max="15104" width="9.140625" style="170"/>
    <col min="15105" max="15105" width="3" style="170" customWidth="1"/>
    <col min="15106" max="15106" width="8" style="170" customWidth="1"/>
    <col min="15107" max="15107" width="2.28515625" style="170" customWidth="1"/>
    <col min="15108" max="15108" width="8.7109375" style="170" customWidth="1"/>
    <col min="15109" max="15111" width="9.140625" style="170"/>
    <col min="15112" max="15112" width="10.28515625" style="170" customWidth="1"/>
    <col min="15113" max="15114" width="9.140625" style="170"/>
    <col min="15115" max="15115" width="9.28515625" style="170" bestFit="1" customWidth="1"/>
    <col min="15116" max="15116" width="26.7109375" style="170" customWidth="1"/>
    <col min="15117" max="15117" width="0" style="170" hidden="1" customWidth="1"/>
    <col min="15118" max="15118" width="58.5703125" style="170" customWidth="1"/>
    <col min="15119" max="15119" width="2.28515625" style="170" customWidth="1"/>
    <col min="15120" max="15120" width="3.42578125" style="170" customWidth="1"/>
    <col min="15121" max="15121" width="16" style="170" customWidth="1"/>
    <col min="15122" max="15122" width="9.140625" style="170"/>
    <col min="15123" max="15125" width="0" style="170" hidden="1" customWidth="1"/>
    <col min="15126" max="15360" width="9.140625" style="170"/>
    <col min="15361" max="15361" width="3" style="170" customWidth="1"/>
    <col min="15362" max="15362" width="8" style="170" customWidth="1"/>
    <col min="15363" max="15363" width="2.28515625" style="170" customWidth="1"/>
    <col min="15364" max="15364" width="8.7109375" style="170" customWidth="1"/>
    <col min="15365" max="15367" width="9.140625" style="170"/>
    <col min="15368" max="15368" width="10.28515625" style="170" customWidth="1"/>
    <col min="15369" max="15370" width="9.140625" style="170"/>
    <col min="15371" max="15371" width="9.28515625" style="170" bestFit="1" customWidth="1"/>
    <col min="15372" max="15372" width="26.7109375" style="170" customWidth="1"/>
    <col min="15373" max="15373" width="0" style="170" hidden="1" customWidth="1"/>
    <col min="15374" max="15374" width="58.5703125" style="170" customWidth="1"/>
    <col min="15375" max="15375" width="2.28515625" style="170" customWidth="1"/>
    <col min="15376" max="15376" width="3.42578125" style="170" customWidth="1"/>
    <col min="15377" max="15377" width="16" style="170" customWidth="1"/>
    <col min="15378" max="15378" width="9.140625" style="170"/>
    <col min="15379" max="15381" width="0" style="170" hidden="1" customWidth="1"/>
    <col min="15382" max="15616" width="9.140625" style="170"/>
    <col min="15617" max="15617" width="3" style="170" customWidth="1"/>
    <col min="15618" max="15618" width="8" style="170" customWidth="1"/>
    <col min="15619" max="15619" width="2.28515625" style="170" customWidth="1"/>
    <col min="15620" max="15620" width="8.7109375" style="170" customWidth="1"/>
    <col min="15621" max="15623" width="9.140625" style="170"/>
    <col min="15624" max="15624" width="10.28515625" style="170" customWidth="1"/>
    <col min="15625" max="15626" width="9.140625" style="170"/>
    <col min="15627" max="15627" width="9.28515625" style="170" bestFit="1" customWidth="1"/>
    <col min="15628" max="15628" width="26.7109375" style="170" customWidth="1"/>
    <col min="15629" max="15629" width="0" style="170" hidden="1" customWidth="1"/>
    <col min="15630" max="15630" width="58.5703125" style="170" customWidth="1"/>
    <col min="15631" max="15631" width="2.28515625" style="170" customWidth="1"/>
    <col min="15632" max="15632" width="3.42578125" style="170" customWidth="1"/>
    <col min="15633" max="15633" width="16" style="170" customWidth="1"/>
    <col min="15634" max="15634" width="9.140625" style="170"/>
    <col min="15635" max="15637" width="0" style="170" hidden="1" customWidth="1"/>
    <col min="15638" max="15872" width="9.140625" style="170"/>
    <col min="15873" max="15873" width="3" style="170" customWidth="1"/>
    <col min="15874" max="15874" width="8" style="170" customWidth="1"/>
    <col min="15875" max="15875" width="2.28515625" style="170" customWidth="1"/>
    <col min="15876" max="15876" width="8.7109375" style="170" customWidth="1"/>
    <col min="15877" max="15879" width="9.140625" style="170"/>
    <col min="15880" max="15880" width="10.28515625" style="170" customWidth="1"/>
    <col min="15881" max="15882" width="9.140625" style="170"/>
    <col min="15883" max="15883" width="9.28515625" style="170" bestFit="1" customWidth="1"/>
    <col min="15884" max="15884" width="26.7109375" style="170" customWidth="1"/>
    <col min="15885" max="15885" width="0" style="170" hidden="1" customWidth="1"/>
    <col min="15886" max="15886" width="58.5703125" style="170" customWidth="1"/>
    <col min="15887" max="15887" width="2.28515625" style="170" customWidth="1"/>
    <col min="15888" max="15888" width="3.42578125" style="170" customWidth="1"/>
    <col min="15889" max="15889" width="16" style="170" customWidth="1"/>
    <col min="15890" max="15890" width="9.140625" style="170"/>
    <col min="15891" max="15893" width="0" style="170" hidden="1" customWidth="1"/>
    <col min="15894" max="16128" width="9.140625" style="170"/>
    <col min="16129" max="16129" width="3" style="170" customWidth="1"/>
    <col min="16130" max="16130" width="8" style="170" customWidth="1"/>
    <col min="16131" max="16131" width="2.28515625" style="170" customWidth="1"/>
    <col min="16132" max="16132" width="8.7109375" style="170" customWidth="1"/>
    <col min="16133" max="16135" width="9.140625" style="170"/>
    <col min="16136" max="16136" width="10.28515625" style="170" customWidth="1"/>
    <col min="16137" max="16138" width="9.140625" style="170"/>
    <col min="16139" max="16139" width="9.28515625" style="170" bestFit="1" customWidth="1"/>
    <col min="16140" max="16140" width="26.7109375" style="170" customWidth="1"/>
    <col min="16141" max="16141" width="0" style="170" hidden="1" customWidth="1"/>
    <col min="16142" max="16142" width="58.5703125" style="170" customWidth="1"/>
    <col min="16143" max="16143" width="2.28515625" style="170" customWidth="1"/>
    <col min="16144" max="16144" width="3.42578125" style="170" customWidth="1"/>
    <col min="16145" max="16145" width="16" style="170" customWidth="1"/>
    <col min="16146" max="16146" width="9.140625" style="170"/>
    <col min="16147" max="16149" width="0" style="170" hidden="1" customWidth="1"/>
    <col min="16150" max="16384" width="9.140625" style="170"/>
  </cols>
  <sheetData>
    <row r="1" spans="1:36" hidden="1" x14ac:dyDescent="0.25">
      <c r="A1" s="170" t="s">
        <v>180</v>
      </c>
      <c r="P1" s="258"/>
      <c r="Q1" s="258"/>
      <c r="R1" s="258"/>
      <c r="S1" s="258"/>
      <c r="T1" s="258"/>
      <c r="U1" s="258"/>
      <c r="V1" s="258"/>
      <c r="W1" s="258"/>
      <c r="X1" s="258"/>
      <c r="Y1" s="258"/>
      <c r="Z1" s="258"/>
      <c r="AA1" s="258"/>
      <c r="AB1" s="258"/>
      <c r="AC1" s="258"/>
      <c r="AD1" s="258"/>
      <c r="AE1" s="258"/>
      <c r="AF1" s="258"/>
      <c r="AG1" s="258"/>
      <c r="AH1" s="258"/>
      <c r="AI1" s="258"/>
      <c r="AJ1" s="258"/>
    </row>
    <row r="2" spans="1:36" hidden="1" x14ac:dyDescent="0.25">
      <c r="A2" s="170" t="s">
        <v>181</v>
      </c>
      <c r="P2" s="258"/>
      <c r="Q2" s="258"/>
      <c r="R2" s="258"/>
      <c r="S2" s="258"/>
      <c r="T2" s="258"/>
      <c r="U2" s="258"/>
      <c r="V2" s="258"/>
      <c r="W2" s="258"/>
      <c r="X2" s="258"/>
      <c r="Y2" s="258"/>
      <c r="Z2" s="258"/>
      <c r="AA2" s="258"/>
      <c r="AB2" s="258"/>
      <c r="AC2" s="258"/>
      <c r="AD2" s="258"/>
      <c r="AE2" s="258"/>
      <c r="AF2" s="258"/>
      <c r="AG2" s="258"/>
      <c r="AH2" s="258"/>
      <c r="AI2" s="258"/>
      <c r="AJ2" s="258"/>
    </row>
    <row r="3" spans="1:36" hidden="1" x14ac:dyDescent="0.25">
      <c r="A3" s="170" t="s">
        <v>182</v>
      </c>
      <c r="P3" s="258"/>
      <c r="Q3" s="258"/>
      <c r="R3" s="258"/>
      <c r="S3" s="258"/>
      <c r="T3" s="258"/>
      <c r="U3" s="258"/>
      <c r="V3" s="258"/>
      <c r="W3" s="258"/>
      <c r="X3" s="258"/>
      <c r="Y3" s="258"/>
      <c r="Z3" s="258"/>
      <c r="AA3" s="258"/>
      <c r="AB3" s="258"/>
      <c r="AC3" s="258"/>
      <c r="AD3" s="258"/>
      <c r="AE3" s="258"/>
      <c r="AF3" s="258"/>
      <c r="AG3" s="258"/>
      <c r="AH3" s="258"/>
      <c r="AI3" s="258"/>
      <c r="AJ3" s="258"/>
    </row>
    <row r="4" spans="1:36" hidden="1" x14ac:dyDescent="0.25">
      <c r="A4" s="170" t="s">
        <v>183</v>
      </c>
      <c r="P4" s="258"/>
      <c r="Q4" s="258"/>
      <c r="R4" s="258"/>
      <c r="S4" s="258"/>
      <c r="T4" s="258"/>
      <c r="U4" s="258"/>
      <c r="V4" s="258"/>
      <c r="W4" s="258"/>
      <c r="X4" s="258"/>
      <c r="Y4" s="258"/>
      <c r="Z4" s="258"/>
      <c r="AA4" s="258"/>
      <c r="AB4" s="258"/>
      <c r="AC4" s="258"/>
      <c r="AD4" s="258"/>
      <c r="AE4" s="258"/>
      <c r="AF4" s="258"/>
      <c r="AG4" s="258"/>
      <c r="AH4" s="258"/>
      <c r="AI4" s="258"/>
      <c r="AJ4" s="258"/>
    </row>
    <row r="5" spans="1:36" hidden="1" x14ac:dyDescent="0.25">
      <c r="A5" s="170" t="s">
        <v>184</v>
      </c>
      <c r="P5" s="258"/>
      <c r="Q5" s="258"/>
      <c r="R5" s="258"/>
      <c r="S5" s="258"/>
      <c r="T5" s="258"/>
      <c r="U5" s="258"/>
      <c r="V5" s="258"/>
      <c r="W5" s="258"/>
      <c r="X5" s="258"/>
      <c r="Y5" s="258"/>
      <c r="Z5" s="258"/>
      <c r="AA5" s="258"/>
      <c r="AB5" s="258"/>
      <c r="AC5" s="258"/>
      <c r="AD5" s="258"/>
      <c r="AE5" s="258"/>
      <c r="AF5" s="258"/>
      <c r="AG5" s="258"/>
      <c r="AH5" s="258"/>
      <c r="AI5" s="258"/>
      <c r="AJ5" s="258"/>
    </row>
    <row r="6" spans="1:36" hidden="1" x14ac:dyDescent="0.25">
      <c r="A6" s="170" t="s">
        <v>185</v>
      </c>
      <c r="P6" s="258"/>
      <c r="Q6" s="258"/>
      <c r="R6" s="258"/>
      <c r="S6" s="258"/>
      <c r="T6" s="258"/>
      <c r="U6" s="258"/>
      <c r="V6" s="258"/>
      <c r="W6" s="258"/>
      <c r="X6" s="258"/>
      <c r="Y6" s="258"/>
      <c r="Z6" s="258"/>
      <c r="AA6" s="258"/>
      <c r="AB6" s="258"/>
      <c r="AC6" s="258"/>
      <c r="AD6" s="258"/>
      <c r="AE6" s="258"/>
      <c r="AF6" s="258"/>
      <c r="AG6" s="258"/>
      <c r="AH6" s="258"/>
      <c r="AI6" s="258"/>
      <c r="AJ6" s="258"/>
    </row>
    <row r="7" spans="1:36" hidden="1" x14ac:dyDescent="0.25">
      <c r="A7" s="170" t="s">
        <v>186</v>
      </c>
      <c r="P7" s="258"/>
      <c r="Q7" s="258"/>
      <c r="R7" s="258"/>
      <c r="S7" s="258"/>
      <c r="T7" s="258"/>
      <c r="U7" s="258"/>
      <c r="V7" s="258"/>
      <c r="W7" s="258"/>
      <c r="X7" s="258"/>
      <c r="Y7" s="258"/>
      <c r="Z7" s="258"/>
      <c r="AA7" s="258"/>
      <c r="AB7" s="258"/>
      <c r="AC7" s="258"/>
      <c r="AD7" s="258"/>
      <c r="AE7" s="258"/>
      <c r="AF7" s="258"/>
      <c r="AG7" s="258"/>
      <c r="AH7" s="258"/>
      <c r="AI7" s="258"/>
      <c r="AJ7" s="258"/>
    </row>
    <row r="8" spans="1:36" hidden="1" x14ac:dyDescent="0.25">
      <c r="A8" s="170" t="s">
        <v>187</v>
      </c>
      <c r="P8" s="258"/>
      <c r="Q8" s="258"/>
      <c r="R8" s="258"/>
      <c r="S8" s="258"/>
      <c r="T8" s="258"/>
      <c r="U8" s="258"/>
      <c r="V8" s="258"/>
      <c r="W8" s="258"/>
      <c r="X8" s="258"/>
      <c r="Y8" s="258"/>
      <c r="Z8" s="258"/>
      <c r="AA8" s="258"/>
      <c r="AB8" s="258"/>
      <c r="AC8" s="258"/>
      <c r="AD8" s="258"/>
      <c r="AE8" s="258"/>
      <c r="AF8" s="258"/>
      <c r="AG8" s="258"/>
      <c r="AH8" s="258"/>
      <c r="AI8" s="258"/>
      <c r="AJ8" s="258"/>
    </row>
    <row r="9" spans="1:36" hidden="1" x14ac:dyDescent="0.25">
      <c r="A9" s="170" t="s">
        <v>188</v>
      </c>
      <c r="P9" s="258"/>
      <c r="Q9" s="258"/>
      <c r="R9" s="258"/>
      <c r="S9" s="258"/>
      <c r="T9" s="258"/>
      <c r="U9" s="258"/>
      <c r="V9" s="258"/>
      <c r="W9" s="258"/>
      <c r="X9" s="258"/>
      <c r="Y9" s="258"/>
      <c r="Z9" s="258"/>
      <c r="AA9" s="258"/>
      <c r="AB9" s="258"/>
      <c r="AC9" s="258"/>
      <c r="AD9" s="258"/>
      <c r="AE9" s="258"/>
      <c r="AF9" s="258"/>
      <c r="AG9" s="258"/>
      <c r="AH9" s="258"/>
      <c r="AI9" s="258"/>
      <c r="AJ9" s="258"/>
    </row>
    <row r="10" spans="1:36" hidden="1" x14ac:dyDescent="0.25">
      <c r="A10" s="170" t="s">
        <v>189</v>
      </c>
      <c r="P10" s="258"/>
      <c r="Q10" s="258"/>
      <c r="R10" s="258"/>
      <c r="S10" s="258"/>
      <c r="T10" s="258"/>
      <c r="U10" s="258"/>
      <c r="V10" s="258"/>
      <c r="W10" s="258"/>
      <c r="X10" s="258"/>
      <c r="Y10" s="258"/>
      <c r="Z10" s="258"/>
      <c r="AA10" s="258"/>
      <c r="AB10" s="258"/>
      <c r="AC10" s="258"/>
      <c r="AD10" s="258"/>
      <c r="AE10" s="258"/>
      <c r="AF10" s="258"/>
      <c r="AG10" s="258"/>
      <c r="AH10" s="258"/>
      <c r="AI10" s="258"/>
      <c r="AJ10" s="258"/>
    </row>
    <row r="11" spans="1:36" hidden="1" x14ac:dyDescent="0.25">
      <c r="A11" s="170" t="s">
        <v>190</v>
      </c>
      <c r="P11" s="258"/>
      <c r="Q11" s="258"/>
      <c r="R11" s="258"/>
      <c r="S11" s="258"/>
      <c r="T11" s="258"/>
      <c r="U11" s="258"/>
      <c r="V11" s="258"/>
      <c r="W11" s="258"/>
      <c r="X11" s="258"/>
      <c r="Y11" s="258"/>
      <c r="Z11" s="258"/>
      <c r="AA11" s="258"/>
      <c r="AB11" s="258"/>
      <c r="AC11" s="258"/>
      <c r="AD11" s="258"/>
      <c r="AE11" s="258"/>
      <c r="AF11" s="258"/>
      <c r="AG11" s="258"/>
      <c r="AH11" s="258"/>
      <c r="AI11" s="258"/>
      <c r="AJ11" s="258"/>
    </row>
    <row r="12" spans="1:36" hidden="1" x14ac:dyDescent="0.25">
      <c r="A12" s="170" t="s">
        <v>191</v>
      </c>
      <c r="P12" s="258"/>
      <c r="Q12" s="258"/>
      <c r="R12" s="258"/>
      <c r="S12" s="258"/>
      <c r="T12" s="258"/>
      <c r="U12" s="258"/>
      <c r="V12" s="258"/>
      <c r="W12" s="258"/>
      <c r="X12" s="258"/>
      <c r="Y12" s="258"/>
      <c r="Z12" s="258"/>
      <c r="AA12" s="258"/>
      <c r="AB12" s="258"/>
      <c r="AC12" s="258"/>
      <c r="AD12" s="258"/>
      <c r="AE12" s="258"/>
      <c r="AF12" s="258"/>
      <c r="AG12" s="258"/>
      <c r="AH12" s="258"/>
      <c r="AI12" s="258"/>
      <c r="AJ12" s="258"/>
    </row>
    <row r="13" spans="1:36" hidden="1" x14ac:dyDescent="0.25">
      <c r="A13" s="170" t="s">
        <v>192</v>
      </c>
      <c r="P13" s="258"/>
      <c r="Q13" s="258"/>
      <c r="R13" s="258"/>
      <c r="S13" s="258"/>
      <c r="T13" s="258"/>
      <c r="U13" s="258"/>
      <c r="V13" s="258"/>
      <c r="W13" s="258"/>
      <c r="X13" s="258"/>
      <c r="Y13" s="258"/>
      <c r="Z13" s="258"/>
      <c r="AA13" s="258"/>
      <c r="AB13" s="258"/>
      <c r="AC13" s="258"/>
      <c r="AD13" s="258"/>
      <c r="AE13" s="258"/>
      <c r="AF13" s="258"/>
      <c r="AG13" s="258"/>
      <c r="AH13" s="258"/>
      <c r="AI13" s="258"/>
      <c r="AJ13" s="258"/>
    </row>
    <row r="14" spans="1:36" ht="18" hidden="1" x14ac:dyDescent="0.25">
      <c r="A14" s="170" t="s">
        <v>193</v>
      </c>
      <c r="B14" s="263" t="s">
        <v>260</v>
      </c>
      <c r="P14" s="258"/>
      <c r="Q14" s="258"/>
      <c r="R14" s="258"/>
      <c r="S14" s="258"/>
      <c r="T14" s="258"/>
      <c r="U14" s="258"/>
      <c r="V14" s="258"/>
      <c r="W14" s="258"/>
      <c r="X14" s="258"/>
      <c r="Y14" s="258"/>
      <c r="Z14" s="258"/>
      <c r="AA14" s="258"/>
      <c r="AB14" s="258"/>
      <c r="AC14" s="258"/>
      <c r="AD14" s="258"/>
      <c r="AE14" s="258"/>
      <c r="AF14" s="258"/>
      <c r="AG14" s="258"/>
      <c r="AH14" s="258"/>
      <c r="AI14" s="258"/>
      <c r="AJ14" s="258"/>
    </row>
    <row r="15" spans="1:36" hidden="1" x14ac:dyDescent="0.25">
      <c r="A15" s="170" t="str">
        <f>"setdefault apar_name=IMPREST "&amp;[3]RECONCILIATION!$F$8</f>
        <v>setdefault apar_name=IMPREST Click here to choose school name</v>
      </c>
      <c r="P15" s="258"/>
      <c r="Q15" s="258"/>
      <c r="R15" s="258"/>
      <c r="S15" s="258"/>
      <c r="T15" s="258"/>
      <c r="U15" s="258"/>
      <c r="V15" s="258"/>
      <c r="W15" s="258"/>
      <c r="X15" s="258"/>
      <c r="Y15" s="258"/>
      <c r="Z15" s="258"/>
      <c r="AA15" s="258"/>
      <c r="AB15" s="258"/>
      <c r="AC15" s="258"/>
      <c r="AD15" s="258"/>
      <c r="AE15" s="258"/>
      <c r="AF15" s="258"/>
      <c r="AG15" s="258"/>
      <c r="AH15" s="258"/>
      <c r="AI15" s="258"/>
      <c r="AJ15" s="258"/>
    </row>
    <row r="16" spans="1:36" hidden="1" x14ac:dyDescent="0.25">
      <c r="A16" s="170" t="s">
        <v>194</v>
      </c>
      <c r="P16" s="258"/>
      <c r="Q16" s="258"/>
      <c r="R16" s="258"/>
      <c r="S16" s="258"/>
      <c r="T16" s="258"/>
      <c r="U16" s="258"/>
      <c r="V16" s="258"/>
      <c r="W16" s="258"/>
      <c r="X16" s="258"/>
      <c r="Y16" s="258"/>
      <c r="Z16" s="258"/>
      <c r="AA16" s="258"/>
      <c r="AB16" s="258"/>
      <c r="AC16" s="258"/>
      <c r="AD16" s="258"/>
      <c r="AE16" s="258"/>
      <c r="AF16" s="258"/>
      <c r="AG16" s="258"/>
      <c r="AH16" s="258"/>
      <c r="AI16" s="258"/>
      <c r="AJ16" s="258"/>
    </row>
    <row r="17" spans="1:36" hidden="1" x14ac:dyDescent="0.25">
      <c r="A17" s="170" t="s">
        <v>195</v>
      </c>
      <c r="P17" s="258"/>
      <c r="Q17" s="258"/>
      <c r="R17" s="258"/>
      <c r="S17" s="258"/>
      <c r="T17" s="258"/>
      <c r="U17" s="258"/>
      <c r="V17" s="258"/>
      <c r="W17" s="258"/>
      <c r="X17" s="258"/>
      <c r="Y17" s="258"/>
      <c r="Z17" s="258"/>
      <c r="AA17" s="258"/>
      <c r="AB17" s="258"/>
      <c r="AC17" s="258"/>
      <c r="AD17" s="258"/>
      <c r="AE17" s="258"/>
      <c r="AF17" s="258"/>
      <c r="AG17" s="258"/>
      <c r="AH17" s="258"/>
      <c r="AI17" s="258"/>
      <c r="AJ17" s="258"/>
    </row>
    <row r="18" spans="1:36" hidden="1" x14ac:dyDescent="0.25">
      <c r="A18" s="170" t="str">
        <f>"setdefault period="&amp;$N$31</f>
        <v>setdefault period=</v>
      </c>
      <c r="P18" s="258"/>
      <c r="Q18" s="258"/>
      <c r="R18" s="258"/>
      <c r="S18" s="258"/>
      <c r="T18" s="258"/>
      <c r="U18" s="258"/>
      <c r="V18" s="258"/>
      <c r="W18" s="258"/>
      <c r="X18" s="258"/>
      <c r="Y18" s="258"/>
      <c r="Z18" s="258"/>
      <c r="AA18" s="258"/>
      <c r="AB18" s="258"/>
      <c r="AC18" s="258"/>
      <c r="AD18" s="258"/>
      <c r="AE18" s="258"/>
      <c r="AF18" s="258"/>
      <c r="AG18" s="258"/>
      <c r="AH18" s="258"/>
      <c r="AI18" s="258"/>
      <c r="AJ18" s="258"/>
    </row>
    <row r="19" spans="1:36" hidden="1" x14ac:dyDescent="0.25">
      <c r="A19" s="170" t="s">
        <v>196</v>
      </c>
      <c r="P19" s="258"/>
      <c r="Q19" s="258"/>
      <c r="R19" s="258"/>
      <c r="S19" s="258"/>
      <c r="T19" s="258"/>
      <c r="U19" s="258"/>
      <c r="V19" s="258"/>
      <c r="W19" s="258"/>
      <c r="X19" s="258"/>
      <c r="Y19" s="258"/>
      <c r="Z19" s="258"/>
      <c r="AA19" s="258"/>
      <c r="AB19" s="258"/>
      <c r="AC19" s="258"/>
      <c r="AD19" s="258"/>
      <c r="AE19" s="258"/>
      <c r="AF19" s="258"/>
      <c r="AG19" s="258"/>
      <c r="AH19" s="258"/>
      <c r="AI19" s="258"/>
      <c r="AJ19" s="258"/>
    </row>
    <row r="20" spans="1:36" hidden="1" x14ac:dyDescent="0.25">
      <c r="A20" s="170" t="s">
        <v>197</v>
      </c>
      <c r="P20" s="258"/>
      <c r="Q20" s="258"/>
      <c r="R20" s="258"/>
      <c r="S20" s="258"/>
      <c r="T20" s="258"/>
      <c r="U20" s="258"/>
      <c r="V20" s="258"/>
      <c r="W20" s="258"/>
      <c r="X20" s="258"/>
      <c r="Y20" s="258"/>
      <c r="Z20" s="258"/>
      <c r="AA20" s="258"/>
      <c r="AB20" s="258"/>
      <c r="AC20" s="258"/>
      <c r="AD20" s="258"/>
      <c r="AE20" s="258"/>
      <c r="AF20" s="258"/>
      <c r="AG20" s="258"/>
      <c r="AH20" s="258"/>
      <c r="AI20" s="258"/>
      <c r="AJ20" s="258"/>
    </row>
    <row r="21" spans="1:36" hidden="1" x14ac:dyDescent="0.25">
      <c r="A21" s="170" t="str">
        <f ca="1">"setdefault trans_date="&amp;TEXT(TODAY(),"dd/mm/yyyy")</f>
        <v>setdefault trans_date=22/03/2024</v>
      </c>
      <c r="P21" s="258"/>
      <c r="Q21" s="258"/>
      <c r="R21" s="258"/>
      <c r="S21" s="258"/>
      <c r="T21" s="258"/>
      <c r="U21" s="258"/>
      <c r="V21" s="258"/>
      <c r="W21" s="258"/>
      <c r="X21" s="258"/>
      <c r="Y21" s="258"/>
      <c r="Z21" s="258"/>
      <c r="AA21" s="258"/>
      <c r="AB21" s="258"/>
      <c r="AC21" s="258"/>
      <c r="AD21" s="258"/>
      <c r="AE21" s="258"/>
      <c r="AF21" s="258"/>
      <c r="AG21" s="258"/>
      <c r="AH21" s="258"/>
      <c r="AI21" s="258"/>
      <c r="AJ21" s="258"/>
    </row>
    <row r="22" spans="1:36" hidden="1" x14ac:dyDescent="0.25">
      <c r="A22" s="170" t="s">
        <v>198</v>
      </c>
      <c r="P22" s="258"/>
      <c r="Q22" s="258"/>
      <c r="R22" s="258"/>
      <c r="S22" s="258"/>
      <c r="T22" s="258"/>
      <c r="U22" s="258"/>
      <c r="V22" s="258"/>
      <c r="W22" s="258"/>
      <c r="X22" s="258"/>
      <c r="Y22" s="258"/>
      <c r="Z22" s="258"/>
      <c r="AA22" s="258"/>
      <c r="AB22" s="258"/>
      <c r="AC22" s="258"/>
      <c r="AD22" s="258"/>
      <c r="AE22" s="258"/>
      <c r="AF22" s="258"/>
      <c r="AG22" s="258"/>
      <c r="AH22" s="258"/>
      <c r="AI22" s="258"/>
      <c r="AJ22" s="258"/>
    </row>
    <row r="23" spans="1:36" hidden="1" x14ac:dyDescent="0.25">
      <c r="A23" s="170" t="s">
        <v>199</v>
      </c>
      <c r="P23" s="258"/>
      <c r="Q23" s="258"/>
      <c r="R23" s="258"/>
      <c r="S23" s="258"/>
      <c r="T23" s="258"/>
      <c r="U23" s="258"/>
      <c r="V23" s="258"/>
      <c r="W23" s="258"/>
      <c r="X23" s="258"/>
      <c r="Y23" s="258"/>
      <c r="Z23" s="258"/>
      <c r="AA23" s="258"/>
      <c r="AB23" s="258"/>
      <c r="AC23" s="258"/>
      <c r="AD23" s="258"/>
      <c r="AE23" s="258"/>
      <c r="AF23" s="258"/>
      <c r="AG23" s="258"/>
      <c r="AH23" s="258"/>
      <c r="AI23" s="258"/>
      <c r="AJ23" s="258"/>
    </row>
    <row r="24" spans="1:36" hidden="1" x14ac:dyDescent="0.25">
      <c r="A24" s="170" t="str">
        <f ca="1">"setdefault voucher_date="&amp;TEXT(TODAY(),"dd/mm/yyyy")</f>
        <v>setdefault voucher_date=22/03/2024</v>
      </c>
      <c r="P24" s="258"/>
      <c r="Q24" s="258"/>
      <c r="R24" s="258"/>
      <c r="S24" s="258"/>
      <c r="T24" s="258"/>
      <c r="U24" s="258"/>
      <c r="V24" s="258"/>
      <c r="W24" s="258"/>
      <c r="X24" s="258"/>
      <c r="Y24" s="258"/>
      <c r="Z24" s="258"/>
      <c r="AA24" s="258"/>
      <c r="AB24" s="258"/>
      <c r="AC24" s="258"/>
      <c r="AD24" s="258"/>
      <c r="AE24" s="258"/>
      <c r="AF24" s="258"/>
      <c r="AG24" s="258"/>
      <c r="AH24" s="258"/>
      <c r="AI24" s="258"/>
      <c r="AJ24" s="258"/>
    </row>
    <row r="25" spans="1:36" hidden="1" x14ac:dyDescent="0.25">
      <c r="A25" s="170" t="s">
        <v>200</v>
      </c>
      <c r="P25" s="258"/>
      <c r="Q25" s="258"/>
      <c r="R25" s="258"/>
      <c r="S25" s="258"/>
      <c r="T25" s="258"/>
      <c r="U25" s="258"/>
      <c r="V25" s="258"/>
      <c r="W25" s="258"/>
      <c r="X25" s="258"/>
      <c r="Y25" s="258"/>
      <c r="Z25" s="258"/>
      <c r="AA25" s="258"/>
      <c r="AB25" s="258"/>
      <c r="AC25" s="258"/>
      <c r="AD25" s="258"/>
      <c r="AE25" s="258"/>
      <c r="AF25" s="258"/>
      <c r="AG25" s="258"/>
      <c r="AH25" s="258"/>
      <c r="AI25" s="258"/>
      <c r="AJ25" s="258"/>
    </row>
    <row r="26" spans="1:36" hidden="1" x14ac:dyDescent="0.25">
      <c r="A26" s="170" t="s">
        <v>201</v>
      </c>
      <c r="P26" s="258"/>
      <c r="Q26" s="258"/>
      <c r="R26" s="258"/>
      <c r="S26" s="258"/>
      <c r="T26" s="258"/>
      <c r="U26" s="258"/>
      <c r="V26" s="258"/>
      <c r="W26" s="258"/>
      <c r="X26" s="258"/>
      <c r="Y26" s="258"/>
      <c r="Z26" s="258"/>
      <c r="AA26" s="258"/>
      <c r="AB26" s="258"/>
      <c r="AC26" s="258"/>
      <c r="AD26" s="258"/>
      <c r="AE26" s="258"/>
      <c r="AF26" s="258"/>
      <c r="AG26" s="258"/>
      <c r="AH26" s="258"/>
      <c r="AI26" s="258"/>
      <c r="AJ26" s="258"/>
    </row>
    <row r="27" spans="1:36" hidden="1" x14ac:dyDescent="0.25">
      <c r="A27" s="170" t="str">
        <f ca="1">"setdefault batch_id=&lt;user_id&gt;"&amp;ROUND(NOW(),4)*10000</f>
        <v>setdefault batch_id=&lt;user_id&gt;453735460</v>
      </c>
      <c r="P27" s="258"/>
      <c r="Q27" s="258"/>
      <c r="R27" s="258"/>
      <c r="S27" s="258"/>
      <c r="T27" s="258"/>
      <c r="U27" s="258"/>
      <c r="V27" s="258"/>
      <c r="W27" s="258"/>
      <c r="X27" s="258"/>
      <c r="Y27" s="258"/>
      <c r="Z27" s="258"/>
      <c r="AA27" s="258"/>
      <c r="AB27" s="258"/>
      <c r="AC27" s="258"/>
      <c r="AD27" s="258"/>
      <c r="AE27" s="258"/>
      <c r="AF27" s="258"/>
      <c r="AG27" s="258"/>
      <c r="AH27" s="258"/>
      <c r="AI27" s="258"/>
      <c r="AJ27" s="258"/>
    </row>
    <row r="28" spans="1:36" hidden="1" x14ac:dyDescent="0.25">
      <c r="A28" s="170" t="s">
        <v>202</v>
      </c>
      <c r="B28" s="264" t="s">
        <v>203</v>
      </c>
      <c r="D28" s="170" t="s">
        <v>204</v>
      </c>
      <c r="E28" s="264" t="s">
        <v>205</v>
      </c>
      <c r="F28" s="264" t="s">
        <v>206</v>
      </c>
      <c r="G28" s="264" t="s">
        <v>207</v>
      </c>
      <c r="H28" s="264" t="s">
        <v>208</v>
      </c>
      <c r="I28" s="264" t="s">
        <v>209</v>
      </c>
      <c r="J28" s="265" t="s">
        <v>210</v>
      </c>
      <c r="K28" s="265" t="s">
        <v>211</v>
      </c>
      <c r="L28" s="266" t="s">
        <v>212</v>
      </c>
      <c r="M28" s="266" t="s">
        <v>213</v>
      </c>
      <c r="N28" s="266" t="s">
        <v>214</v>
      </c>
      <c r="P28" s="258"/>
      <c r="Q28" s="258"/>
      <c r="R28" s="258"/>
      <c r="S28" s="258" t="s">
        <v>215</v>
      </c>
      <c r="T28" s="258" t="s">
        <v>216</v>
      </c>
      <c r="U28" s="258" t="s">
        <v>217</v>
      </c>
      <c r="V28" s="258"/>
      <c r="W28" s="258"/>
      <c r="X28" s="258"/>
      <c r="Y28" s="258"/>
      <c r="Z28" s="258"/>
      <c r="AA28" s="258"/>
      <c r="AB28" s="258"/>
      <c r="AC28" s="258"/>
      <c r="AD28" s="258"/>
      <c r="AE28" s="258"/>
      <c r="AF28" s="258"/>
      <c r="AG28" s="258"/>
      <c r="AH28" s="258"/>
      <c r="AI28" s="258"/>
      <c r="AJ28" s="258"/>
    </row>
    <row r="29" spans="1:36" ht="9" customHeight="1" x14ac:dyDescent="0.25">
      <c r="B29" s="264"/>
      <c r="C29" s="258"/>
      <c r="D29" s="258"/>
      <c r="E29" s="267"/>
      <c r="F29" s="267"/>
      <c r="G29" s="267"/>
      <c r="H29" s="267"/>
      <c r="I29" s="267"/>
      <c r="J29" s="268"/>
      <c r="K29" s="268"/>
      <c r="L29" s="269"/>
      <c r="M29" s="269"/>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row>
    <row r="30" spans="1:36" x14ac:dyDescent="0.25">
      <c r="B30" s="264"/>
      <c r="C30" s="258"/>
      <c r="D30" s="258"/>
      <c r="E30" s="267"/>
      <c r="F30" s="267"/>
      <c r="G30" s="267"/>
      <c r="H30" s="267"/>
      <c r="I30" s="267"/>
      <c r="J30" s="268"/>
      <c r="K30" s="268"/>
      <c r="L30" s="270" t="s">
        <v>218</v>
      </c>
      <c r="M30" s="271"/>
      <c r="N30" s="272"/>
      <c r="O30" s="258"/>
      <c r="P30" s="258"/>
      <c r="Q30" s="258"/>
      <c r="R30" s="258"/>
      <c r="S30" s="258"/>
      <c r="T30" s="258"/>
      <c r="U30" s="258"/>
      <c r="V30" s="258"/>
      <c r="W30" s="258"/>
      <c r="X30" s="258"/>
      <c r="Y30" s="258"/>
      <c r="Z30" s="258"/>
      <c r="AA30" s="258"/>
      <c r="AB30" s="258"/>
      <c r="AC30" s="258"/>
      <c r="AD30" s="258"/>
      <c r="AE30" s="258"/>
      <c r="AF30" s="258"/>
      <c r="AG30" s="258"/>
      <c r="AH30" s="258"/>
      <c r="AI30" s="258"/>
      <c r="AJ30" s="258"/>
    </row>
    <row r="31" spans="1:36" x14ac:dyDescent="0.25">
      <c r="B31" s="264"/>
      <c r="C31" s="258"/>
      <c r="D31" s="258"/>
      <c r="E31" s="267"/>
      <c r="F31" s="267"/>
      <c r="G31" s="267"/>
      <c r="H31" s="267"/>
      <c r="I31" s="267"/>
      <c r="J31" s="268"/>
      <c r="K31" s="268"/>
      <c r="L31" s="273" t="s">
        <v>219</v>
      </c>
      <c r="M31" s="274"/>
      <c r="N31" s="257"/>
      <c r="O31" s="258"/>
      <c r="P31" s="258"/>
      <c r="Q31" s="258"/>
      <c r="R31" s="258"/>
      <c r="S31" s="258"/>
      <c r="T31" s="258"/>
      <c r="U31" s="258"/>
      <c r="V31" s="258"/>
      <c r="W31" s="258"/>
      <c r="X31" s="258"/>
      <c r="Y31" s="258"/>
      <c r="Z31" s="258"/>
      <c r="AA31" s="258"/>
      <c r="AB31" s="258"/>
      <c r="AC31" s="258"/>
      <c r="AD31" s="258"/>
      <c r="AE31" s="258"/>
      <c r="AF31" s="258"/>
      <c r="AG31" s="258"/>
      <c r="AH31" s="258"/>
      <c r="AI31" s="258"/>
      <c r="AJ31" s="258"/>
    </row>
    <row r="32" spans="1:36" ht="9" customHeight="1" thickBot="1" x14ac:dyDescent="0.3">
      <c r="C32" s="258"/>
      <c r="D32" s="258"/>
      <c r="E32" s="258"/>
      <c r="F32" s="258"/>
      <c r="G32" s="258"/>
      <c r="H32" s="258"/>
      <c r="I32" s="258"/>
      <c r="J32" s="275"/>
      <c r="K32" s="275"/>
      <c r="L32" s="276"/>
      <c r="M32" s="276"/>
      <c r="N32" s="258"/>
      <c r="P32" s="258"/>
      <c r="Q32" s="258"/>
      <c r="R32" s="258"/>
      <c r="S32" s="258"/>
      <c r="T32" s="258"/>
      <c r="U32" s="258"/>
      <c r="V32" s="258"/>
      <c r="W32" s="258"/>
      <c r="X32" s="258"/>
      <c r="Y32" s="258"/>
      <c r="Z32" s="258"/>
      <c r="AA32" s="258"/>
      <c r="AB32" s="258"/>
      <c r="AC32" s="258"/>
      <c r="AD32" s="258"/>
      <c r="AE32" s="258"/>
      <c r="AF32" s="258"/>
      <c r="AG32" s="258"/>
      <c r="AH32" s="258"/>
      <c r="AI32" s="258"/>
      <c r="AJ32" s="258"/>
    </row>
    <row r="33" spans="3:36" s="284" customFormat="1" ht="9" customHeight="1" thickBot="1" x14ac:dyDescent="0.3">
      <c r="C33" s="277"/>
      <c r="D33" s="278"/>
      <c r="E33" s="278"/>
      <c r="F33" s="278"/>
      <c r="G33" s="278"/>
      <c r="H33" s="278"/>
      <c r="I33" s="278"/>
      <c r="J33" s="278"/>
      <c r="K33" s="278"/>
      <c r="L33" s="279"/>
      <c r="M33" s="280"/>
      <c r="N33" s="281"/>
      <c r="O33" s="282"/>
      <c r="P33" s="283"/>
      <c r="Q33" s="283"/>
      <c r="R33" s="283"/>
      <c r="S33" s="283"/>
      <c r="T33" s="283"/>
      <c r="U33" s="283"/>
      <c r="V33" s="283"/>
      <c r="W33" s="283"/>
      <c r="X33" s="283"/>
      <c r="Y33" s="283"/>
      <c r="Z33" s="283"/>
      <c r="AA33" s="283"/>
      <c r="AB33" s="283"/>
      <c r="AC33" s="283"/>
      <c r="AD33" s="283"/>
      <c r="AE33" s="283"/>
      <c r="AF33" s="283"/>
      <c r="AG33" s="283"/>
      <c r="AH33" s="283"/>
      <c r="AI33" s="283"/>
      <c r="AJ33" s="283"/>
    </row>
    <row r="34" spans="3:36" s="284" customFormat="1" ht="20.25" customHeight="1" thickBot="1" x14ac:dyDescent="0.35">
      <c r="C34" s="285"/>
      <c r="D34" s="286"/>
      <c r="E34" s="286"/>
      <c r="F34" s="287"/>
      <c r="G34" s="287"/>
      <c r="H34" s="288" t="s">
        <v>246</v>
      </c>
      <c r="I34" s="287"/>
      <c r="J34" s="287"/>
      <c r="K34" s="287"/>
      <c r="L34" s="287"/>
      <c r="M34" s="289"/>
      <c r="N34" s="290" t="str">
        <f>IF(Cash!$C$2="","",Cash!$C$2)</f>
        <v/>
      </c>
      <c r="O34" s="291"/>
      <c r="P34" s="283"/>
      <c r="Q34" s="283"/>
      <c r="R34" s="283"/>
      <c r="S34" s="283"/>
      <c r="T34" s="283"/>
      <c r="U34" s="283"/>
      <c r="V34" s="283"/>
      <c r="W34" s="283"/>
      <c r="X34" s="283"/>
      <c r="Y34" s="283"/>
      <c r="Z34" s="283"/>
      <c r="AA34" s="283"/>
      <c r="AB34" s="283"/>
      <c r="AC34" s="283"/>
      <c r="AD34" s="283"/>
      <c r="AE34" s="283"/>
      <c r="AF34" s="283"/>
      <c r="AG34" s="283"/>
      <c r="AH34" s="283"/>
      <c r="AI34" s="283"/>
      <c r="AJ34" s="283"/>
    </row>
    <row r="35" spans="3:36" s="284" customFormat="1" ht="9" customHeight="1" thickBot="1" x14ac:dyDescent="0.35">
      <c r="C35" s="285"/>
      <c r="D35" s="286"/>
      <c r="E35" s="286"/>
      <c r="F35" s="286"/>
      <c r="G35" s="286"/>
      <c r="H35" s="286"/>
      <c r="I35" s="286"/>
      <c r="J35" s="286"/>
      <c r="K35" s="286"/>
      <c r="L35" s="287"/>
      <c r="M35" s="289"/>
      <c r="N35" s="287"/>
      <c r="O35" s="291"/>
      <c r="P35" s="283"/>
      <c r="Q35" s="283"/>
      <c r="R35" s="283"/>
      <c r="S35" s="283"/>
      <c r="T35" s="283"/>
      <c r="U35" s="283"/>
      <c r="V35" s="283"/>
      <c r="W35" s="283"/>
      <c r="X35" s="283"/>
      <c r="Y35" s="283"/>
      <c r="Z35" s="283"/>
      <c r="AA35" s="283"/>
      <c r="AB35" s="283"/>
      <c r="AC35" s="283"/>
      <c r="AD35" s="283"/>
      <c r="AE35" s="283"/>
      <c r="AF35" s="283"/>
      <c r="AG35" s="283"/>
      <c r="AH35" s="283"/>
      <c r="AI35" s="283"/>
      <c r="AJ35" s="283"/>
    </row>
    <row r="36" spans="3:36" s="284" customFormat="1" ht="20.25" customHeight="1" thickBot="1" x14ac:dyDescent="0.35">
      <c r="C36" s="285"/>
      <c r="D36" s="286"/>
      <c r="E36" s="286"/>
      <c r="F36" s="286"/>
      <c r="G36" s="286"/>
      <c r="H36" s="288" t="s">
        <v>220</v>
      </c>
      <c r="I36" s="286"/>
      <c r="J36" s="286"/>
      <c r="K36" s="286"/>
      <c r="L36" s="287"/>
      <c r="M36" s="289"/>
      <c r="N36" s="292">
        <f>Reconciliation!E34</f>
        <v>0</v>
      </c>
      <c r="O36" s="291"/>
      <c r="P36" s="283"/>
      <c r="Q36" s="283"/>
      <c r="R36" s="283"/>
      <c r="S36" s="283"/>
      <c r="T36" s="283"/>
      <c r="U36" s="283"/>
      <c r="V36" s="283"/>
      <c r="W36" s="283"/>
      <c r="X36" s="283"/>
      <c r="Y36" s="283"/>
      <c r="Z36" s="283"/>
      <c r="AA36" s="283"/>
      <c r="AB36" s="283"/>
      <c r="AC36" s="283"/>
      <c r="AD36" s="283"/>
      <c r="AE36" s="283"/>
      <c r="AF36" s="283"/>
      <c r="AG36" s="283"/>
      <c r="AH36" s="283"/>
      <c r="AI36" s="283"/>
      <c r="AJ36" s="283"/>
    </row>
    <row r="37" spans="3:36" s="284" customFormat="1" ht="9" customHeight="1" thickBot="1" x14ac:dyDescent="0.35">
      <c r="C37" s="285"/>
      <c r="D37" s="286"/>
      <c r="E37" s="286"/>
      <c r="F37" s="286"/>
      <c r="G37" s="286"/>
      <c r="H37" s="288"/>
      <c r="I37" s="286"/>
      <c r="J37" s="286"/>
      <c r="K37" s="286"/>
      <c r="L37" s="287"/>
      <c r="M37" s="289"/>
      <c r="N37" s="287"/>
      <c r="O37" s="291"/>
      <c r="P37" s="283"/>
      <c r="Q37" s="283"/>
      <c r="R37" s="283"/>
      <c r="S37" s="283"/>
      <c r="T37" s="283"/>
      <c r="U37" s="283"/>
      <c r="V37" s="283"/>
      <c r="W37" s="283"/>
      <c r="X37" s="283"/>
      <c r="Y37" s="283"/>
      <c r="Z37" s="283"/>
      <c r="AA37" s="283"/>
      <c r="AB37" s="283"/>
      <c r="AC37" s="283"/>
      <c r="AD37" s="283"/>
      <c r="AE37" s="283"/>
      <c r="AF37" s="283"/>
      <c r="AG37" s="283"/>
      <c r="AH37" s="283"/>
      <c r="AI37" s="283"/>
      <c r="AJ37" s="283"/>
    </row>
    <row r="38" spans="3:36" s="284" customFormat="1" ht="20.25" customHeight="1" thickBot="1" x14ac:dyDescent="0.35">
      <c r="C38" s="285"/>
      <c r="D38" s="286"/>
      <c r="E38" s="286"/>
      <c r="F38" s="286"/>
      <c r="G38" s="286"/>
      <c r="H38" s="288" t="s">
        <v>78</v>
      </c>
      <c r="I38" s="286"/>
      <c r="J38" s="286"/>
      <c r="K38" s="286"/>
      <c r="L38" s="287"/>
      <c r="M38" s="289"/>
      <c r="N38" s="431" t="str">
        <f>IF(Reconciliation!G38=0,"OK to Process","DO NOT PROCESS CLAIM")</f>
        <v>DO NOT PROCESS CLAIM</v>
      </c>
      <c r="O38" s="291"/>
      <c r="P38" s="283"/>
      <c r="Q38" s="283"/>
      <c r="R38" s="283"/>
      <c r="S38" s="283"/>
      <c r="T38" s="283"/>
      <c r="U38" s="283"/>
      <c r="V38" s="283"/>
      <c r="W38" s="283"/>
      <c r="X38" s="283"/>
      <c r="Y38" s="283"/>
      <c r="Z38" s="283"/>
      <c r="AA38" s="283"/>
      <c r="AB38" s="283"/>
      <c r="AC38" s="283"/>
      <c r="AD38" s="283"/>
      <c r="AE38" s="283"/>
      <c r="AF38" s="283"/>
      <c r="AG38" s="283"/>
      <c r="AH38" s="283"/>
      <c r="AI38" s="283"/>
      <c r="AJ38" s="283"/>
    </row>
    <row r="39" spans="3:36" s="284" customFormat="1" ht="9" customHeight="1" thickBot="1" x14ac:dyDescent="0.35">
      <c r="C39" s="285"/>
      <c r="D39" s="286"/>
      <c r="E39" s="286"/>
      <c r="F39" s="286"/>
      <c r="G39" s="286"/>
      <c r="H39" s="293"/>
      <c r="I39" s="286"/>
      <c r="J39" s="286"/>
      <c r="K39" s="286"/>
      <c r="L39" s="287"/>
      <c r="M39" s="289"/>
      <c r="N39" s="287"/>
      <c r="O39" s="291"/>
      <c r="P39" s="283"/>
      <c r="Q39" s="283"/>
      <c r="R39" s="283"/>
      <c r="S39" s="283"/>
      <c r="T39" s="283"/>
      <c r="U39" s="283"/>
      <c r="V39" s="283"/>
      <c r="W39" s="283"/>
      <c r="X39" s="283"/>
      <c r="Y39" s="283"/>
      <c r="Z39" s="283"/>
      <c r="AA39" s="283"/>
      <c r="AB39" s="283"/>
      <c r="AC39" s="283"/>
      <c r="AD39" s="283"/>
      <c r="AE39" s="283"/>
      <c r="AF39" s="283"/>
      <c r="AG39" s="283"/>
      <c r="AH39" s="283"/>
      <c r="AI39" s="283"/>
      <c r="AJ39" s="283"/>
    </row>
    <row r="40" spans="3:36" s="284" customFormat="1" ht="20.25" customHeight="1" thickBot="1" x14ac:dyDescent="0.35">
      <c r="C40" s="285"/>
      <c r="D40" s="286"/>
      <c r="E40" s="286"/>
      <c r="F40" s="286"/>
      <c r="G40" s="286"/>
      <c r="H40" s="288" t="s">
        <v>79</v>
      </c>
      <c r="I40" s="286"/>
      <c r="J40" s="286"/>
      <c r="K40" s="286"/>
      <c r="L40" s="287"/>
      <c r="M40" s="289"/>
      <c r="N40" s="431" t="str">
        <f>IF(Reconciliation!G34=0,"OK to Process","DO NOT PROCESS CLAIM")</f>
        <v>OK to Process</v>
      </c>
      <c r="O40" s="291"/>
      <c r="P40" s="283"/>
      <c r="Q40" s="294"/>
      <c r="R40" s="283"/>
      <c r="S40" s="283"/>
      <c r="T40" s="283"/>
      <c r="U40" s="283"/>
      <c r="V40" s="283"/>
      <c r="W40" s="283"/>
      <c r="X40" s="283"/>
      <c r="Y40" s="283"/>
      <c r="Z40" s="283"/>
      <c r="AA40" s="283"/>
      <c r="AB40" s="283"/>
      <c r="AC40" s="283"/>
      <c r="AD40" s="283"/>
      <c r="AE40" s="283"/>
      <c r="AF40" s="283"/>
      <c r="AG40" s="283"/>
      <c r="AH40" s="283"/>
      <c r="AI40" s="283"/>
      <c r="AJ40" s="283"/>
    </row>
    <row r="41" spans="3:36" s="284" customFormat="1" ht="9" customHeight="1" thickBot="1" x14ac:dyDescent="0.35">
      <c r="C41" s="295"/>
      <c r="D41" s="286"/>
      <c r="E41" s="286"/>
      <c r="F41" s="286"/>
      <c r="G41" s="286"/>
      <c r="H41" s="288"/>
      <c r="I41" s="286"/>
      <c r="J41" s="286"/>
      <c r="K41" s="286"/>
      <c r="L41" s="287"/>
      <c r="M41" s="289"/>
      <c r="N41" s="287"/>
      <c r="O41" s="296"/>
      <c r="P41" s="283"/>
      <c r="Q41" s="283"/>
      <c r="R41" s="283"/>
      <c r="S41" s="283"/>
      <c r="T41" s="283"/>
      <c r="U41" s="283"/>
      <c r="V41" s="283"/>
      <c r="W41" s="283"/>
      <c r="X41" s="283"/>
      <c r="Y41" s="283"/>
      <c r="Z41" s="283"/>
      <c r="AA41" s="283"/>
      <c r="AB41" s="283"/>
      <c r="AC41" s="283"/>
      <c r="AD41" s="283"/>
      <c r="AE41" s="283"/>
      <c r="AF41" s="283"/>
      <c r="AG41" s="283"/>
      <c r="AH41" s="283"/>
      <c r="AI41" s="283"/>
      <c r="AJ41" s="283"/>
    </row>
    <row r="42" spans="3:36" s="284" customFormat="1" ht="20.25" customHeight="1" thickBot="1" x14ac:dyDescent="0.35">
      <c r="C42" s="297"/>
      <c r="D42" s="298"/>
      <c r="E42" s="298"/>
      <c r="F42" s="298"/>
      <c r="G42" s="298"/>
      <c r="H42" s="288" t="s">
        <v>249</v>
      </c>
      <c r="I42" s="298"/>
      <c r="J42" s="299"/>
      <c r="K42" s="299"/>
      <c r="L42" s="298"/>
      <c r="M42" s="300"/>
      <c r="N42" s="290" t="str">
        <f>IF(L330-M330=0,"OK to Process","DO NOT PROCESS CLAIM")</f>
        <v>OK to Process</v>
      </c>
      <c r="O42" s="301"/>
      <c r="P42" s="283"/>
      <c r="Q42" s="283"/>
      <c r="R42" s="283"/>
      <c r="S42" s="283"/>
      <c r="T42" s="283"/>
      <c r="U42" s="283"/>
      <c r="V42" s="283"/>
      <c r="W42" s="283"/>
      <c r="X42" s="283"/>
      <c r="Y42" s="283"/>
      <c r="Z42" s="283"/>
      <c r="AA42" s="283"/>
      <c r="AB42" s="283"/>
      <c r="AC42" s="283"/>
      <c r="AD42" s="283"/>
      <c r="AE42" s="283"/>
      <c r="AF42" s="283"/>
      <c r="AG42" s="283"/>
      <c r="AH42" s="283"/>
      <c r="AI42" s="283"/>
      <c r="AJ42" s="283"/>
    </row>
    <row r="43" spans="3:36" s="284" customFormat="1" ht="8.25" customHeight="1" thickBot="1" x14ac:dyDescent="0.3">
      <c r="C43" s="302"/>
      <c r="D43" s="298"/>
      <c r="E43" s="298"/>
      <c r="F43" s="303"/>
      <c r="G43" s="298"/>
      <c r="H43" s="298"/>
      <c r="I43" s="298"/>
      <c r="J43" s="299"/>
      <c r="K43" s="299"/>
      <c r="L43" s="298"/>
      <c r="M43" s="304"/>
      <c r="N43" s="298"/>
      <c r="O43" s="305"/>
      <c r="P43" s="283"/>
      <c r="Q43" s="283"/>
      <c r="R43" s="283"/>
      <c r="S43" s="283"/>
      <c r="T43" s="283"/>
      <c r="U43" s="283"/>
      <c r="V43" s="283"/>
      <c r="W43" s="283"/>
      <c r="X43" s="283"/>
      <c r="Y43" s="283"/>
      <c r="Z43" s="283"/>
      <c r="AA43" s="283"/>
      <c r="AB43" s="283"/>
      <c r="AC43" s="283"/>
      <c r="AD43" s="283"/>
      <c r="AE43" s="283"/>
      <c r="AF43" s="283"/>
      <c r="AG43" s="283"/>
      <c r="AH43" s="283"/>
      <c r="AI43" s="283"/>
      <c r="AJ43" s="283"/>
    </row>
    <row r="44" spans="3:36" s="284" customFormat="1" ht="20.25" customHeight="1" thickBot="1" x14ac:dyDescent="0.35">
      <c r="C44" s="297"/>
      <c r="D44" s="298"/>
      <c r="E44" s="298"/>
      <c r="F44" s="298"/>
      <c r="G44" s="298"/>
      <c r="H44" s="288" t="s">
        <v>399</v>
      </c>
      <c r="I44" s="298"/>
      <c r="J44" s="299"/>
      <c r="K44" s="299"/>
      <c r="L44" s="298"/>
      <c r="M44" s="300"/>
      <c r="N44" s="290" t="str">
        <f>IF('Journal prep'!L148=0,"OK to Process","DO NOT PROCESS CLAIM")</f>
        <v>DO NOT PROCESS CLAIM</v>
      </c>
      <c r="O44" s="301"/>
      <c r="P44" s="283"/>
      <c r="Q44" s="283"/>
      <c r="R44" s="283"/>
      <c r="S44" s="283"/>
      <c r="T44" s="283"/>
      <c r="U44" s="283"/>
      <c r="V44" s="283"/>
      <c r="W44" s="283"/>
      <c r="X44" s="283"/>
      <c r="Y44" s="283"/>
      <c r="Z44" s="283"/>
      <c r="AA44" s="283"/>
      <c r="AB44" s="283"/>
      <c r="AC44" s="283"/>
      <c r="AD44" s="283"/>
      <c r="AE44" s="283"/>
      <c r="AF44" s="283"/>
      <c r="AG44" s="283"/>
      <c r="AH44" s="283"/>
      <c r="AI44" s="283"/>
      <c r="AJ44" s="283"/>
    </row>
    <row r="45" spans="3:36" s="284" customFormat="1" ht="8.25" customHeight="1" thickBot="1" x14ac:dyDescent="0.3">
      <c r="C45" s="302"/>
      <c r="D45" s="298"/>
      <c r="E45" s="298"/>
      <c r="F45" s="303"/>
      <c r="G45" s="298"/>
      <c r="H45" s="298"/>
      <c r="I45" s="298"/>
      <c r="J45" s="299"/>
      <c r="K45" s="299"/>
      <c r="L45" s="298"/>
      <c r="M45" s="304"/>
      <c r="N45" s="298"/>
      <c r="O45" s="305"/>
      <c r="P45" s="283"/>
      <c r="Q45" s="283"/>
      <c r="R45" s="283"/>
      <c r="S45" s="283"/>
      <c r="T45" s="283"/>
      <c r="U45" s="283"/>
      <c r="V45" s="283"/>
      <c r="W45" s="283"/>
      <c r="X45" s="283"/>
      <c r="Y45" s="283"/>
      <c r="Z45" s="283"/>
      <c r="AA45" s="283"/>
      <c r="AB45" s="283"/>
      <c r="AC45" s="283"/>
      <c r="AD45" s="283"/>
      <c r="AE45" s="283"/>
      <c r="AF45" s="283"/>
      <c r="AG45" s="283"/>
      <c r="AH45" s="283"/>
      <c r="AI45" s="283"/>
      <c r="AJ45" s="283"/>
    </row>
    <row r="46" spans="3:36" s="317" customFormat="1" ht="20.25" customHeight="1" thickBot="1" x14ac:dyDescent="0.4">
      <c r="C46" s="306"/>
      <c r="D46" s="307"/>
      <c r="E46" s="307"/>
      <c r="F46" s="308" t="s">
        <v>221</v>
      </c>
      <c r="G46" s="309" t="s">
        <v>222</v>
      </c>
      <c r="H46" s="310" t="s">
        <v>223</v>
      </c>
      <c r="I46" s="311"/>
      <c r="J46" s="312"/>
      <c r="K46" s="313"/>
      <c r="L46" s="311"/>
      <c r="M46" s="311"/>
      <c r="N46" s="314" t="s">
        <v>224</v>
      </c>
      <c r="O46" s="315"/>
      <c r="P46" s="316"/>
      <c r="Q46" s="316"/>
      <c r="R46" s="316"/>
      <c r="S46" s="316"/>
      <c r="T46" s="316"/>
      <c r="U46" s="316"/>
      <c r="V46" s="316"/>
      <c r="W46" s="316"/>
      <c r="X46" s="316"/>
      <c r="Y46" s="316"/>
      <c r="Z46" s="316"/>
      <c r="AA46" s="316"/>
      <c r="AB46" s="316"/>
      <c r="AC46" s="316"/>
      <c r="AD46" s="316"/>
      <c r="AE46" s="316"/>
      <c r="AF46" s="316"/>
      <c r="AG46" s="316"/>
      <c r="AH46" s="316"/>
      <c r="AI46" s="316"/>
      <c r="AJ46" s="316"/>
    </row>
    <row r="47" spans="3:36" s="317" customFormat="1" ht="20.25" customHeight="1" thickBot="1" x14ac:dyDescent="0.35">
      <c r="C47" s="318"/>
      <c r="D47" s="307"/>
      <c r="E47" s="307"/>
      <c r="F47" s="319"/>
      <c r="G47" s="309" t="s">
        <v>225</v>
      </c>
      <c r="H47" s="310" t="s">
        <v>226</v>
      </c>
      <c r="I47" s="311"/>
      <c r="J47" s="312"/>
      <c r="K47" s="313"/>
      <c r="L47" s="311"/>
      <c r="M47" s="311"/>
      <c r="N47" s="314" t="s">
        <v>227</v>
      </c>
      <c r="O47" s="320"/>
      <c r="P47" s="316"/>
      <c r="Q47" s="316"/>
      <c r="R47" s="316"/>
      <c r="S47" s="316"/>
      <c r="T47" s="316"/>
      <c r="U47" s="316"/>
      <c r="V47" s="316"/>
      <c r="W47" s="316"/>
      <c r="X47" s="316"/>
      <c r="Y47" s="316"/>
      <c r="Z47" s="316"/>
      <c r="AA47" s="316"/>
      <c r="AB47" s="316"/>
      <c r="AC47" s="316"/>
      <c r="AD47" s="316"/>
      <c r="AE47" s="316"/>
      <c r="AF47" s="316"/>
      <c r="AG47" s="316"/>
      <c r="AH47" s="316"/>
      <c r="AI47" s="316"/>
      <c r="AJ47" s="316"/>
    </row>
    <row r="48" spans="3:36" ht="8.25" customHeight="1" thickBot="1" x14ac:dyDescent="0.3">
      <c r="C48" s="302"/>
      <c r="D48" s="298"/>
      <c r="E48" s="321"/>
      <c r="F48" s="298"/>
      <c r="G48" s="298"/>
      <c r="H48" s="298"/>
      <c r="I48" s="298"/>
      <c r="J48" s="299"/>
      <c r="K48" s="299"/>
      <c r="L48" s="322"/>
      <c r="M48" s="322"/>
      <c r="N48" s="298"/>
      <c r="O48" s="305"/>
      <c r="P48" s="258"/>
      <c r="Q48" s="258"/>
      <c r="R48" s="258"/>
      <c r="S48" s="258"/>
      <c r="T48" s="258"/>
      <c r="U48" s="258"/>
      <c r="V48" s="258"/>
      <c r="W48" s="258"/>
      <c r="X48" s="258"/>
      <c r="Y48" s="258"/>
      <c r="Z48" s="258"/>
      <c r="AA48" s="258"/>
      <c r="AB48" s="258"/>
      <c r="AC48" s="258"/>
      <c r="AD48" s="258"/>
      <c r="AE48" s="258"/>
      <c r="AF48" s="258"/>
      <c r="AG48" s="258"/>
      <c r="AH48" s="258"/>
      <c r="AI48" s="258"/>
      <c r="AJ48" s="258"/>
    </row>
    <row r="49" spans="1:36" ht="47.25" customHeight="1" thickBot="1" x14ac:dyDescent="0.3">
      <c r="C49" s="302"/>
      <c r="D49" s="323" t="s">
        <v>228</v>
      </c>
      <c r="E49" s="324" t="s">
        <v>229</v>
      </c>
      <c r="F49" s="324" t="s">
        <v>230</v>
      </c>
      <c r="G49" s="325" t="s">
        <v>256</v>
      </c>
      <c r="H49" s="325" t="s">
        <v>231</v>
      </c>
      <c r="I49" s="325" t="s">
        <v>257</v>
      </c>
      <c r="J49" s="325" t="s">
        <v>254</v>
      </c>
      <c r="K49" s="326" t="s">
        <v>255</v>
      </c>
      <c r="L49" s="260" t="s">
        <v>232</v>
      </c>
      <c r="M49" s="327"/>
      <c r="N49" s="328" t="s">
        <v>2</v>
      </c>
      <c r="O49" s="305"/>
      <c r="P49" s="258"/>
      <c r="Q49" s="283"/>
      <c r="R49" s="294"/>
      <c r="S49" s="329" t="s">
        <v>215</v>
      </c>
      <c r="T49" s="330" t="s">
        <v>216</v>
      </c>
      <c r="U49" s="330" t="s">
        <v>217</v>
      </c>
      <c r="V49" s="258"/>
      <c r="W49" s="258"/>
      <c r="X49" s="258"/>
      <c r="Y49" s="258"/>
      <c r="Z49" s="258"/>
      <c r="AA49" s="258"/>
      <c r="AB49" s="258"/>
      <c r="AC49" s="258"/>
      <c r="AD49" s="258"/>
      <c r="AE49" s="258"/>
      <c r="AF49" s="258"/>
      <c r="AG49" s="258"/>
      <c r="AH49" s="258"/>
      <c r="AI49" s="258"/>
      <c r="AJ49" s="258"/>
    </row>
    <row r="50" spans="1:36" ht="12.75" customHeight="1" thickBot="1" x14ac:dyDescent="0.3">
      <c r="C50" s="302"/>
      <c r="D50" s="331" t="s">
        <v>233</v>
      </c>
      <c r="E50" s="332" t="s">
        <v>234</v>
      </c>
      <c r="F50" s="332" t="s">
        <v>235</v>
      </c>
      <c r="G50" s="332" t="s">
        <v>236</v>
      </c>
      <c r="H50" s="332" t="s">
        <v>237</v>
      </c>
      <c r="I50" s="333" t="s">
        <v>238</v>
      </c>
      <c r="J50" s="334" t="s">
        <v>239</v>
      </c>
      <c r="K50" s="335" t="s">
        <v>93</v>
      </c>
      <c r="L50" s="259" t="s">
        <v>240</v>
      </c>
      <c r="M50" s="336"/>
      <c r="N50" s="337"/>
      <c r="O50" s="305"/>
      <c r="P50" s="258"/>
      <c r="Q50" s="283"/>
      <c r="R50" s="283"/>
      <c r="S50" s="258"/>
      <c r="T50" s="258"/>
      <c r="U50" s="258"/>
      <c r="V50" s="258"/>
      <c r="W50" s="258"/>
      <c r="X50" s="258"/>
      <c r="Y50" s="258"/>
      <c r="Z50" s="258"/>
      <c r="AA50" s="258"/>
      <c r="AB50" s="258"/>
      <c r="AC50" s="258"/>
      <c r="AD50" s="258"/>
      <c r="AE50" s="258"/>
      <c r="AF50" s="258"/>
      <c r="AG50" s="258"/>
      <c r="AH50" s="258"/>
      <c r="AI50" s="258"/>
      <c r="AJ50" s="258"/>
    </row>
    <row r="51" spans="1:36" ht="15" customHeight="1" x14ac:dyDescent="0.25">
      <c r="A51" s="170" t="str">
        <f t="shared" ref="A51:A115" si="0">IF(TRIM(D51)="","",IF(L51=0,"","update_data,visible"))</f>
        <v/>
      </c>
      <c r="B51" s="170">
        <v>1</v>
      </c>
      <c r="C51" s="302"/>
      <c r="D51" s="65" t="str">
        <f>IF('Journal prep'!A8=" "," ",'Journal prep'!A8)</f>
        <v xml:space="preserve"> </v>
      </c>
      <c r="E51" s="66" t="str">
        <f>IF('Journal prep'!B8=" "," ",'Journal prep'!B8)</f>
        <v xml:space="preserve"> </v>
      </c>
      <c r="F51" s="66" t="str">
        <f>IF(LEN(H51)&gt;5,LEFT(H51,5),"")</f>
        <v>99999</v>
      </c>
      <c r="G51" s="67"/>
      <c r="H51" s="68" t="str">
        <f>IF('Journal prep'!C8=" "," ",'Journal prep'!C8)</f>
        <v>99999-999</v>
      </c>
      <c r="I51" s="67"/>
      <c r="J51" s="69" t="str">
        <f>IF('Journal prep'!E8=" "," ",'Journal prep'!E8)</f>
        <v xml:space="preserve"> </v>
      </c>
      <c r="K51" s="64" t="str">
        <f>IF('Journal prep'!D8=" "," ",'Journal prep'!D8)</f>
        <v xml:space="preserve"> </v>
      </c>
      <c r="L51" s="62">
        <f>IF('Journal prep'!J8=" "," ",'Journal prep'!J8)</f>
        <v>0</v>
      </c>
      <c r="M51" s="63">
        <f t="shared" ref="M51:M52" si="1">ROUND(L51,2)</f>
        <v>0</v>
      </c>
      <c r="N51" s="338" t="str">
        <f>IF('Journal prep'!K8=" "," ",'Journal prep'!K8)</f>
        <v xml:space="preserve">IMPREST: Cash Spent by  00-Jan-00 to 00-Jan-00 </v>
      </c>
      <c r="O51" s="305"/>
      <c r="P51" s="258"/>
      <c r="Q51" s="339" t="s">
        <v>18</v>
      </c>
      <c r="R51" s="283"/>
      <c r="S51" s="258"/>
      <c r="T51" s="340" t="s">
        <v>241</v>
      </c>
      <c r="U51" s="258"/>
      <c r="V51" s="258"/>
      <c r="W51" s="258"/>
      <c r="X51" s="258"/>
      <c r="Y51" s="258"/>
      <c r="Z51" s="258"/>
      <c r="AA51" s="258"/>
      <c r="AB51" s="258"/>
      <c r="AC51" s="258"/>
      <c r="AD51" s="258"/>
      <c r="AE51" s="258"/>
      <c r="AF51" s="258"/>
      <c r="AG51" s="258"/>
      <c r="AH51" s="258"/>
      <c r="AI51" s="258"/>
      <c r="AJ51" s="258"/>
    </row>
    <row r="52" spans="1:36" ht="15" customHeight="1" x14ac:dyDescent="0.3">
      <c r="A52" s="170" t="str">
        <f t="shared" si="0"/>
        <v/>
      </c>
      <c r="B52" s="170">
        <f t="shared" ref="B52:B115" si="2">B51+1</f>
        <v>2</v>
      </c>
      <c r="C52" s="302"/>
      <c r="D52" s="65" t="str">
        <f>IF('Journal prep'!A9=" "," ",'Journal prep'!A9)</f>
        <v xml:space="preserve"> </v>
      </c>
      <c r="E52" s="66" t="str">
        <f>IF('Journal prep'!B9=" "," ",'Journal prep'!B9)</f>
        <v xml:space="preserve"> </v>
      </c>
      <c r="F52" s="66" t="str">
        <f t="shared" ref="F52:F115" si="3">IF(LEN(H52)&gt;5,LEFT(H52,5),"")</f>
        <v>99999</v>
      </c>
      <c r="G52" s="67"/>
      <c r="H52" s="68" t="str">
        <f>IF('Journal prep'!C9=" "," ",'Journal prep'!C9)</f>
        <v>99999-999</v>
      </c>
      <c r="I52" s="67"/>
      <c r="J52" s="69" t="str">
        <f>IF('Journal prep'!E9=" "," ",'Journal prep'!E9)</f>
        <v xml:space="preserve"> </v>
      </c>
      <c r="K52" s="64" t="str">
        <f>IF('Journal prep'!D9=" "," ",'Journal prep'!D9)</f>
        <v xml:space="preserve"> </v>
      </c>
      <c r="L52" s="62">
        <f>IF('Journal prep'!J9=" "," ",'Journal prep'!J9)</f>
        <v>0</v>
      </c>
      <c r="M52" s="63">
        <f t="shared" si="1"/>
        <v>0</v>
      </c>
      <c r="N52" s="338" t="str">
        <f>IF('Journal prep'!K9=" "," ",'Journal prep'!K9)</f>
        <v xml:space="preserve">IMPREST: Cash Spent by  00-Jan-00 to 00-Jan-00 </v>
      </c>
      <c r="O52" s="305"/>
      <c r="P52" s="258"/>
      <c r="Q52" s="340" t="s">
        <v>18</v>
      </c>
      <c r="R52" s="316"/>
      <c r="S52" s="258"/>
      <c r="T52" s="340" t="s">
        <v>241</v>
      </c>
      <c r="U52" s="258"/>
      <c r="V52" s="258"/>
      <c r="W52" s="258"/>
      <c r="X52" s="258"/>
      <c r="Y52" s="258"/>
      <c r="Z52" s="258"/>
      <c r="AA52" s="258"/>
      <c r="AB52" s="258"/>
      <c r="AC52" s="258"/>
      <c r="AD52" s="258"/>
      <c r="AE52" s="258"/>
      <c r="AF52" s="258"/>
      <c r="AG52" s="258"/>
      <c r="AH52" s="258"/>
      <c r="AI52" s="258"/>
      <c r="AJ52" s="258"/>
    </row>
    <row r="53" spans="1:36" ht="15" customHeight="1" x14ac:dyDescent="0.3">
      <c r="A53" s="170" t="str">
        <f t="shared" si="0"/>
        <v/>
      </c>
      <c r="B53" s="170">
        <f t="shared" si="2"/>
        <v>3</v>
      </c>
      <c r="C53" s="302"/>
      <c r="D53" s="65" t="str">
        <f>IF('Journal prep'!A10=" "," ",'Journal prep'!A10)</f>
        <v xml:space="preserve"> </v>
      </c>
      <c r="E53" s="66" t="str">
        <f>IF('Journal prep'!B10=" "," ",'Journal prep'!B10)</f>
        <v xml:space="preserve"> </v>
      </c>
      <c r="F53" s="66" t="str">
        <f t="shared" si="3"/>
        <v>99999</v>
      </c>
      <c r="G53" s="67"/>
      <c r="H53" s="68" t="str">
        <f>IF('Journal prep'!C10=" "," ",'Journal prep'!C10)</f>
        <v>99999-999</v>
      </c>
      <c r="I53" s="67"/>
      <c r="J53" s="69" t="str">
        <f>IF('Journal prep'!E10=" "," ",'Journal prep'!E10)</f>
        <v xml:space="preserve"> </v>
      </c>
      <c r="K53" s="64" t="str">
        <f>IF('Journal prep'!D10=" "," ",'Journal prep'!D10)</f>
        <v xml:space="preserve"> </v>
      </c>
      <c r="L53" s="62">
        <f>IF('Journal prep'!J10=" "," ",'Journal prep'!J10)</f>
        <v>0</v>
      </c>
      <c r="M53" s="63">
        <f t="shared" ref="M53:M116" si="4">ROUND(L53,2)</f>
        <v>0</v>
      </c>
      <c r="N53" s="338" t="str">
        <f>IF('Journal prep'!K10=" "," ",'Journal prep'!K10)</f>
        <v xml:space="preserve">IMPREST: Cash Spent by  00-Jan-00 to 00-Jan-00 </v>
      </c>
      <c r="O53" s="305"/>
      <c r="P53" s="258"/>
      <c r="Q53" s="340" t="s">
        <v>18</v>
      </c>
      <c r="R53" s="316"/>
      <c r="S53" s="258"/>
      <c r="T53" s="340" t="s">
        <v>241</v>
      </c>
      <c r="U53" s="258"/>
      <c r="V53" s="258"/>
      <c r="W53" s="258"/>
      <c r="X53" s="258"/>
      <c r="Y53" s="258"/>
      <c r="Z53" s="258"/>
      <c r="AA53" s="258"/>
      <c r="AB53" s="258"/>
      <c r="AC53" s="258"/>
      <c r="AD53" s="258"/>
      <c r="AE53" s="258"/>
      <c r="AF53" s="258"/>
      <c r="AG53" s="258"/>
      <c r="AH53" s="258"/>
      <c r="AI53" s="258"/>
      <c r="AJ53" s="258"/>
    </row>
    <row r="54" spans="1:36" ht="15" customHeight="1" x14ac:dyDescent="0.25">
      <c r="A54" s="170" t="str">
        <f t="shared" si="0"/>
        <v/>
      </c>
      <c r="B54" s="170">
        <f t="shared" si="2"/>
        <v>4</v>
      </c>
      <c r="C54" s="302"/>
      <c r="D54" s="65" t="str">
        <f>IF('Journal prep'!A11=" "," ",'Journal prep'!A11)</f>
        <v xml:space="preserve"> </v>
      </c>
      <c r="E54" s="66" t="str">
        <f>IF('Journal prep'!B11=" "," ",'Journal prep'!B11)</f>
        <v xml:space="preserve"> </v>
      </c>
      <c r="F54" s="66" t="str">
        <f t="shared" si="3"/>
        <v>99999</v>
      </c>
      <c r="G54" s="67"/>
      <c r="H54" s="68" t="str">
        <f>IF('Journal prep'!C11=" "," ",'Journal prep'!C11)</f>
        <v>99999-999</v>
      </c>
      <c r="I54" s="67"/>
      <c r="J54" s="69" t="str">
        <f>IF('Journal prep'!E11=" "," ",'Journal prep'!E11)</f>
        <v xml:space="preserve"> </v>
      </c>
      <c r="K54" s="64" t="str">
        <f>IF('Journal prep'!D11=" "," ",'Journal prep'!D11)</f>
        <v xml:space="preserve"> </v>
      </c>
      <c r="L54" s="62">
        <f>IF('Journal prep'!J11=" "," ",'Journal prep'!J11)</f>
        <v>0</v>
      </c>
      <c r="M54" s="63">
        <f t="shared" si="4"/>
        <v>0</v>
      </c>
      <c r="N54" s="338" t="str">
        <f>IF('Journal prep'!K11=" "," ",'Journal prep'!K11)</f>
        <v xml:space="preserve">IMPREST: Cash Spent by  00-Jan-00 to 00-Jan-00 </v>
      </c>
      <c r="O54" s="305"/>
      <c r="P54" s="258"/>
      <c r="Q54" s="340" t="s">
        <v>18</v>
      </c>
      <c r="R54" s="258"/>
      <c r="S54" s="258"/>
      <c r="T54" s="341" t="s">
        <v>241</v>
      </c>
      <c r="U54" s="258"/>
      <c r="V54" s="258"/>
      <c r="W54" s="258"/>
      <c r="X54" s="258"/>
      <c r="Y54" s="258"/>
      <c r="Z54" s="258"/>
      <c r="AA54" s="258"/>
      <c r="AB54" s="258"/>
      <c r="AC54" s="258"/>
      <c r="AD54" s="258"/>
      <c r="AE54" s="258"/>
      <c r="AF54" s="258"/>
      <c r="AG54" s="258"/>
      <c r="AH54" s="258"/>
      <c r="AI54" s="258"/>
      <c r="AJ54" s="258"/>
    </row>
    <row r="55" spans="1:36" ht="15" customHeight="1" x14ac:dyDescent="0.25">
      <c r="A55" s="170" t="str">
        <f t="shared" si="0"/>
        <v/>
      </c>
      <c r="B55" s="170">
        <f t="shared" si="2"/>
        <v>5</v>
      </c>
      <c r="C55" s="302"/>
      <c r="D55" s="65" t="str">
        <f>IF('Journal prep'!A12=" "," ",'Journal prep'!A12)</f>
        <v xml:space="preserve"> </v>
      </c>
      <c r="E55" s="66" t="str">
        <f>IF('Journal prep'!B12=" "," ",'Journal prep'!B12)</f>
        <v xml:space="preserve"> </v>
      </c>
      <c r="F55" s="66" t="str">
        <f t="shared" si="3"/>
        <v>99999</v>
      </c>
      <c r="G55" s="67"/>
      <c r="H55" s="68" t="str">
        <f>IF('Journal prep'!C12=" "," ",'Journal prep'!C12)</f>
        <v>99999-999</v>
      </c>
      <c r="I55" s="67"/>
      <c r="J55" s="69" t="str">
        <f>IF('Journal prep'!E12=" "," ",'Journal prep'!E12)</f>
        <v xml:space="preserve"> </v>
      </c>
      <c r="K55" s="64" t="str">
        <f>IF('Journal prep'!D12=" "," ",'Journal prep'!D12)</f>
        <v xml:space="preserve"> </v>
      </c>
      <c r="L55" s="62">
        <f>IF('Journal prep'!J12=" "," ",'Journal prep'!J12)</f>
        <v>0</v>
      </c>
      <c r="M55" s="63">
        <f t="shared" si="4"/>
        <v>0</v>
      </c>
      <c r="N55" s="338" t="str">
        <f>IF('Journal prep'!K12=" "," ",'Journal prep'!K12)</f>
        <v xml:space="preserve">IMPREST: Cash Spent by  00-Jan-00 to 00-Jan-00 </v>
      </c>
      <c r="O55" s="305"/>
      <c r="P55" s="258"/>
      <c r="Q55" s="340" t="s">
        <v>18</v>
      </c>
      <c r="R55" s="258"/>
      <c r="S55" s="258"/>
      <c r="T55" s="340" t="s">
        <v>241</v>
      </c>
      <c r="U55" s="258"/>
      <c r="V55" s="258"/>
      <c r="W55" s="258"/>
      <c r="X55" s="258"/>
      <c r="Y55" s="258"/>
      <c r="Z55" s="258"/>
      <c r="AA55" s="258"/>
      <c r="AB55" s="258"/>
      <c r="AC55" s="258"/>
      <c r="AD55" s="258"/>
      <c r="AE55" s="258"/>
      <c r="AF55" s="258"/>
      <c r="AG55" s="258"/>
      <c r="AH55" s="258"/>
      <c r="AI55" s="258"/>
      <c r="AJ55" s="258"/>
    </row>
    <row r="56" spans="1:36" ht="15" customHeight="1" x14ac:dyDescent="0.25">
      <c r="A56" s="170" t="str">
        <f t="shared" si="0"/>
        <v/>
      </c>
      <c r="B56" s="170">
        <f t="shared" si="2"/>
        <v>6</v>
      </c>
      <c r="C56" s="302"/>
      <c r="D56" s="65" t="str">
        <f>IF('Journal prep'!A13=" "," ",'Journal prep'!A13)</f>
        <v xml:space="preserve"> </v>
      </c>
      <c r="E56" s="66" t="str">
        <f>IF('Journal prep'!B13=" "," ",'Journal prep'!B13)</f>
        <v xml:space="preserve"> </v>
      </c>
      <c r="F56" s="66" t="str">
        <f t="shared" si="3"/>
        <v>99999</v>
      </c>
      <c r="G56" s="67"/>
      <c r="H56" s="68" t="str">
        <f>IF('Journal prep'!C13=" "," ",'Journal prep'!C13)</f>
        <v>99999-999</v>
      </c>
      <c r="I56" s="67"/>
      <c r="J56" s="69" t="str">
        <f>IF('Journal prep'!E13=" "," ",'Journal prep'!E13)</f>
        <v xml:space="preserve"> </v>
      </c>
      <c r="K56" s="64" t="str">
        <f>IF('Journal prep'!D13=" "," ",'Journal prep'!D13)</f>
        <v xml:space="preserve"> </v>
      </c>
      <c r="L56" s="62">
        <f>IF('Journal prep'!J13=" "," ",'Journal prep'!J13)</f>
        <v>0</v>
      </c>
      <c r="M56" s="63">
        <f t="shared" si="4"/>
        <v>0</v>
      </c>
      <c r="N56" s="338" t="str">
        <f>IF('Journal prep'!K13=" "," ",'Journal prep'!K13)</f>
        <v xml:space="preserve">IMPREST: Cash Spent by  00-Jan-00 to 00-Jan-00 </v>
      </c>
      <c r="O56" s="305"/>
      <c r="P56" s="258"/>
      <c r="Q56" s="340" t="s">
        <v>18</v>
      </c>
      <c r="R56" s="258"/>
      <c r="S56" s="258"/>
      <c r="T56" s="340" t="s">
        <v>241</v>
      </c>
      <c r="U56" s="258"/>
      <c r="V56" s="258"/>
      <c r="W56" s="258"/>
      <c r="X56" s="258"/>
      <c r="Y56" s="258"/>
      <c r="Z56" s="258"/>
      <c r="AA56" s="258"/>
      <c r="AB56" s="258"/>
      <c r="AC56" s="258"/>
      <c r="AD56" s="258"/>
      <c r="AE56" s="258"/>
      <c r="AF56" s="258"/>
      <c r="AG56" s="258"/>
      <c r="AH56" s="258"/>
      <c r="AI56" s="258"/>
      <c r="AJ56" s="258"/>
    </row>
    <row r="57" spans="1:36" ht="15" customHeight="1" x14ac:dyDescent="0.25">
      <c r="A57" s="170" t="str">
        <f t="shared" si="0"/>
        <v/>
      </c>
      <c r="B57" s="170">
        <f t="shared" si="2"/>
        <v>7</v>
      </c>
      <c r="C57" s="302"/>
      <c r="D57" s="65" t="str">
        <f>IF('Journal prep'!A14=" "," ",'Journal prep'!A14)</f>
        <v xml:space="preserve"> </v>
      </c>
      <c r="E57" s="66" t="str">
        <f>IF('Journal prep'!B14=" "," ",'Journal prep'!B14)</f>
        <v xml:space="preserve"> </v>
      </c>
      <c r="F57" s="66" t="str">
        <f t="shared" si="3"/>
        <v>99999</v>
      </c>
      <c r="G57" s="67"/>
      <c r="H57" s="68" t="str">
        <f>IF('Journal prep'!C14=" "," ",'Journal prep'!C14)</f>
        <v>99999-999</v>
      </c>
      <c r="I57" s="67"/>
      <c r="J57" s="69" t="str">
        <f>IF('Journal prep'!E14=" "," ",'Journal prep'!E14)</f>
        <v xml:space="preserve"> </v>
      </c>
      <c r="K57" s="64" t="str">
        <f>IF('Journal prep'!D14=" "," ",'Journal prep'!D14)</f>
        <v xml:space="preserve"> </v>
      </c>
      <c r="L57" s="62">
        <f>IF('Journal prep'!J14=" "," ",'Journal prep'!J14)</f>
        <v>0</v>
      </c>
      <c r="M57" s="63">
        <f t="shared" si="4"/>
        <v>0</v>
      </c>
      <c r="N57" s="338" t="str">
        <f>IF('Journal prep'!K14=" "," ",'Journal prep'!K14)</f>
        <v xml:space="preserve">IMPREST: Cash Spent by  00-Jan-00 to 00-Jan-00 </v>
      </c>
      <c r="O57" s="305"/>
      <c r="P57" s="258"/>
      <c r="Q57" s="340" t="s">
        <v>18</v>
      </c>
      <c r="R57" s="258"/>
      <c r="S57" s="258"/>
      <c r="T57" s="340" t="s">
        <v>241</v>
      </c>
      <c r="U57" s="258"/>
      <c r="V57" s="258"/>
      <c r="W57" s="258"/>
      <c r="X57" s="258"/>
      <c r="Y57" s="258"/>
      <c r="Z57" s="258"/>
      <c r="AA57" s="258"/>
      <c r="AB57" s="258"/>
      <c r="AC57" s="258"/>
      <c r="AD57" s="258"/>
      <c r="AE57" s="258"/>
      <c r="AF57" s="258"/>
      <c r="AG57" s="258"/>
      <c r="AH57" s="258"/>
      <c r="AI57" s="258"/>
      <c r="AJ57" s="258"/>
    </row>
    <row r="58" spans="1:36" ht="15" customHeight="1" x14ac:dyDescent="0.25">
      <c r="A58" s="170" t="str">
        <f t="shared" si="0"/>
        <v/>
      </c>
      <c r="B58" s="170">
        <f t="shared" si="2"/>
        <v>8</v>
      </c>
      <c r="C58" s="302"/>
      <c r="D58" s="65" t="str">
        <f>IF('Journal prep'!A15=" "," ",'Journal prep'!A15)</f>
        <v xml:space="preserve"> </v>
      </c>
      <c r="E58" s="66" t="str">
        <f>IF('Journal prep'!B15=" "," ",'Journal prep'!B15)</f>
        <v xml:space="preserve"> </v>
      </c>
      <c r="F58" s="66" t="str">
        <f t="shared" si="3"/>
        <v>99999</v>
      </c>
      <c r="G58" s="67"/>
      <c r="H58" s="68" t="str">
        <f>IF('Journal prep'!C15=" "," ",'Journal prep'!C15)</f>
        <v>99999-999</v>
      </c>
      <c r="I58" s="67"/>
      <c r="J58" s="69" t="str">
        <f>IF('Journal prep'!E15=" "," ",'Journal prep'!E15)</f>
        <v xml:space="preserve"> </v>
      </c>
      <c r="K58" s="64" t="str">
        <f>IF('Journal prep'!D15=" "," ",'Journal prep'!D15)</f>
        <v xml:space="preserve"> </v>
      </c>
      <c r="L58" s="62">
        <f>IF('Journal prep'!J15=" "," ",'Journal prep'!J15)</f>
        <v>0</v>
      </c>
      <c r="M58" s="63">
        <f t="shared" si="4"/>
        <v>0</v>
      </c>
      <c r="N58" s="338" t="str">
        <f>IF('Journal prep'!K15=" "," ",'Journal prep'!K15)</f>
        <v xml:space="preserve">IMPREST: Cash Spent by  00-Jan-00 to 00-Jan-00 </v>
      </c>
      <c r="O58" s="305"/>
      <c r="P58" s="258"/>
      <c r="Q58" s="340" t="s">
        <v>18</v>
      </c>
      <c r="R58" s="258"/>
      <c r="S58" s="258"/>
      <c r="T58" s="340" t="s">
        <v>241</v>
      </c>
      <c r="U58" s="258"/>
      <c r="V58" s="258"/>
      <c r="W58" s="258"/>
      <c r="X58" s="258"/>
      <c r="Y58" s="258"/>
      <c r="Z58" s="258"/>
      <c r="AA58" s="258"/>
      <c r="AB58" s="258"/>
      <c r="AC58" s="258"/>
      <c r="AD58" s="258"/>
      <c r="AE58" s="258"/>
      <c r="AF58" s="258"/>
      <c r="AG58" s="258"/>
      <c r="AH58" s="258"/>
      <c r="AI58" s="258"/>
      <c r="AJ58" s="258"/>
    </row>
    <row r="59" spans="1:36" ht="15" customHeight="1" x14ac:dyDescent="0.25">
      <c r="A59" s="170" t="str">
        <f t="shared" si="0"/>
        <v/>
      </c>
      <c r="B59" s="170">
        <f t="shared" si="2"/>
        <v>9</v>
      </c>
      <c r="C59" s="302"/>
      <c r="D59" s="65" t="str">
        <f>IF('Journal prep'!A16=" "," ",'Journal prep'!A16)</f>
        <v xml:space="preserve"> </v>
      </c>
      <c r="E59" s="66" t="str">
        <f>IF('Journal prep'!B16=" "," ",'Journal prep'!B16)</f>
        <v xml:space="preserve"> </v>
      </c>
      <c r="F59" s="66" t="str">
        <f t="shared" si="3"/>
        <v>99999</v>
      </c>
      <c r="G59" s="67"/>
      <c r="H59" s="68" t="str">
        <f>IF('Journal prep'!C16=" "," ",'Journal prep'!C16)</f>
        <v>99999-999</v>
      </c>
      <c r="I59" s="67"/>
      <c r="J59" s="69" t="str">
        <f>IF('Journal prep'!E16=" "," ",'Journal prep'!E16)</f>
        <v xml:space="preserve"> </v>
      </c>
      <c r="K59" s="64" t="str">
        <f>IF('Journal prep'!D16=" "," ",'Journal prep'!D16)</f>
        <v xml:space="preserve"> </v>
      </c>
      <c r="L59" s="62">
        <f>IF('Journal prep'!J16=" "," ",'Journal prep'!J16)</f>
        <v>0</v>
      </c>
      <c r="M59" s="63">
        <f t="shared" si="4"/>
        <v>0</v>
      </c>
      <c r="N59" s="338" t="str">
        <f>IF('Journal prep'!K16=" "," ",'Journal prep'!K16)</f>
        <v xml:space="preserve">IMPREST: Cash Spent by  00-Jan-00 to 00-Jan-00 </v>
      </c>
      <c r="O59" s="305"/>
      <c r="P59" s="258"/>
      <c r="Q59" s="340" t="s">
        <v>18</v>
      </c>
      <c r="R59" s="258"/>
      <c r="S59" s="258"/>
      <c r="T59" s="340" t="s">
        <v>241</v>
      </c>
      <c r="U59" s="258"/>
      <c r="V59" s="258"/>
      <c r="W59" s="258"/>
      <c r="X59" s="258"/>
      <c r="Y59" s="258"/>
      <c r="Z59" s="258"/>
      <c r="AA59" s="258"/>
      <c r="AB59" s="258"/>
      <c r="AC59" s="258"/>
      <c r="AD59" s="258"/>
      <c r="AE59" s="258"/>
      <c r="AF59" s="258"/>
      <c r="AG59" s="258"/>
      <c r="AH59" s="258"/>
      <c r="AI59" s="258"/>
      <c r="AJ59" s="258"/>
    </row>
    <row r="60" spans="1:36" ht="15" customHeight="1" x14ac:dyDescent="0.25">
      <c r="A60" s="170" t="str">
        <f t="shared" si="0"/>
        <v/>
      </c>
      <c r="B60" s="170">
        <f t="shared" si="2"/>
        <v>10</v>
      </c>
      <c r="C60" s="302"/>
      <c r="D60" s="65" t="str">
        <f>IF('Journal prep'!A17=" "," ",'Journal prep'!A17)</f>
        <v xml:space="preserve"> </v>
      </c>
      <c r="E60" s="66" t="str">
        <f>IF('Journal prep'!B17=" "," ",'Journal prep'!B17)</f>
        <v xml:space="preserve"> </v>
      </c>
      <c r="F60" s="66" t="str">
        <f t="shared" si="3"/>
        <v>99999</v>
      </c>
      <c r="G60" s="67"/>
      <c r="H60" s="68" t="str">
        <f>IF('Journal prep'!C17=" "," ",'Journal prep'!C17)</f>
        <v>99999-999</v>
      </c>
      <c r="I60" s="67"/>
      <c r="J60" s="69" t="str">
        <f>IF('Journal prep'!E17=" "," ",'Journal prep'!E17)</f>
        <v xml:space="preserve"> </v>
      </c>
      <c r="K60" s="64" t="str">
        <f>IF('Journal prep'!D17=" "," ",'Journal prep'!D17)</f>
        <v xml:space="preserve"> </v>
      </c>
      <c r="L60" s="62">
        <f>IF('Journal prep'!J17=" "," ",'Journal prep'!J17)</f>
        <v>0</v>
      </c>
      <c r="M60" s="63">
        <f t="shared" si="4"/>
        <v>0</v>
      </c>
      <c r="N60" s="338" t="str">
        <f>IF('Journal prep'!K17=" "," ",'Journal prep'!K17)</f>
        <v xml:space="preserve">IMPREST: Cash Spent by  00-Jan-00 to 00-Jan-00 </v>
      </c>
      <c r="O60" s="305"/>
      <c r="P60" s="258"/>
      <c r="Q60" s="340" t="s">
        <v>18</v>
      </c>
      <c r="R60" s="258"/>
      <c r="S60" s="258"/>
      <c r="T60" s="340" t="s">
        <v>241</v>
      </c>
      <c r="U60" s="258"/>
      <c r="V60" s="258"/>
      <c r="W60" s="258"/>
      <c r="X60" s="258"/>
      <c r="Y60" s="258"/>
      <c r="Z60" s="258"/>
      <c r="AA60" s="258"/>
      <c r="AB60" s="258"/>
      <c r="AC60" s="258"/>
      <c r="AD60" s="258"/>
      <c r="AE60" s="258"/>
      <c r="AF60" s="258"/>
      <c r="AG60" s="258"/>
      <c r="AH60" s="258"/>
      <c r="AI60" s="258"/>
      <c r="AJ60" s="258"/>
    </row>
    <row r="61" spans="1:36" ht="15" customHeight="1" x14ac:dyDescent="0.25">
      <c r="A61" s="170" t="str">
        <f t="shared" si="0"/>
        <v/>
      </c>
      <c r="B61" s="170">
        <f t="shared" si="2"/>
        <v>11</v>
      </c>
      <c r="C61" s="302"/>
      <c r="D61" s="65" t="str">
        <f>IF('Journal prep'!A18=" "," ",'Journal prep'!A18)</f>
        <v xml:space="preserve"> </v>
      </c>
      <c r="E61" s="66" t="str">
        <f>IF('Journal prep'!B18=" "," ",'Journal prep'!B18)</f>
        <v xml:space="preserve"> </v>
      </c>
      <c r="F61" s="66" t="str">
        <f t="shared" si="3"/>
        <v>99999</v>
      </c>
      <c r="G61" s="67"/>
      <c r="H61" s="68" t="str">
        <f>IF('Journal prep'!C18=" "," ",'Journal prep'!C18)</f>
        <v>99999-999</v>
      </c>
      <c r="I61" s="67"/>
      <c r="J61" s="69" t="str">
        <f>IF('Journal prep'!E18=" "," ",'Journal prep'!E18)</f>
        <v xml:space="preserve"> </v>
      </c>
      <c r="K61" s="64" t="str">
        <f>IF('Journal prep'!D18=" "," ",'Journal prep'!D18)</f>
        <v xml:space="preserve"> </v>
      </c>
      <c r="L61" s="62">
        <f>IF('Journal prep'!J18=" "," ",'Journal prep'!J18)</f>
        <v>0</v>
      </c>
      <c r="M61" s="63">
        <f t="shared" si="4"/>
        <v>0</v>
      </c>
      <c r="N61" s="338" t="str">
        <f>IF('Journal prep'!K18=" "," ",'Journal prep'!K18)</f>
        <v xml:space="preserve">IMPREST: Cash Spent by  00-Jan-00 to 00-Jan-00 </v>
      </c>
      <c r="O61" s="305"/>
      <c r="P61" s="258"/>
      <c r="Q61" s="340" t="s">
        <v>18</v>
      </c>
      <c r="R61" s="258"/>
      <c r="S61" s="258"/>
      <c r="T61" s="340" t="s">
        <v>241</v>
      </c>
      <c r="U61" s="258"/>
      <c r="V61" s="258"/>
      <c r="W61" s="258"/>
      <c r="X61" s="258"/>
      <c r="Y61" s="258"/>
      <c r="Z61" s="258"/>
      <c r="AA61" s="258"/>
      <c r="AB61" s="258"/>
      <c r="AC61" s="258"/>
      <c r="AD61" s="258"/>
      <c r="AE61" s="258"/>
      <c r="AF61" s="258"/>
      <c r="AG61" s="258"/>
      <c r="AH61" s="258"/>
      <c r="AI61" s="258"/>
      <c r="AJ61" s="258"/>
    </row>
    <row r="62" spans="1:36" ht="15" customHeight="1" x14ac:dyDescent="0.25">
      <c r="A62" s="170" t="str">
        <f t="shared" si="0"/>
        <v/>
      </c>
      <c r="B62" s="170">
        <f t="shared" si="2"/>
        <v>12</v>
      </c>
      <c r="C62" s="302"/>
      <c r="D62" s="65" t="str">
        <f>IF('Journal prep'!A19=" "," ",'Journal prep'!A19)</f>
        <v xml:space="preserve"> </v>
      </c>
      <c r="E62" s="66" t="str">
        <f>IF('Journal prep'!B19=" "," ",'Journal prep'!B19)</f>
        <v xml:space="preserve"> </v>
      </c>
      <c r="F62" s="66" t="str">
        <f t="shared" si="3"/>
        <v>99999</v>
      </c>
      <c r="G62" s="67"/>
      <c r="H62" s="68" t="str">
        <f>IF('Journal prep'!C19=" "," ",'Journal prep'!C19)</f>
        <v>99999-999</v>
      </c>
      <c r="I62" s="67"/>
      <c r="J62" s="69" t="str">
        <f>IF('Journal prep'!E19=" "," ",'Journal prep'!E19)</f>
        <v xml:space="preserve"> </v>
      </c>
      <c r="K62" s="64" t="str">
        <f>IF('Journal prep'!D19=" "," ",'Journal prep'!D19)</f>
        <v xml:space="preserve"> </v>
      </c>
      <c r="L62" s="62">
        <f>IF('Journal prep'!J19=" "," ",'Journal prep'!J19)</f>
        <v>0</v>
      </c>
      <c r="M62" s="63">
        <f t="shared" si="4"/>
        <v>0</v>
      </c>
      <c r="N62" s="338" t="str">
        <f>IF('Journal prep'!K19=" "," ",'Journal prep'!K19)</f>
        <v xml:space="preserve">IMPREST: Cash Spent by  00-Jan-00 to 00-Jan-00 </v>
      </c>
      <c r="O62" s="305"/>
      <c r="P62" s="258"/>
      <c r="Q62" s="340" t="s">
        <v>18</v>
      </c>
      <c r="R62" s="258"/>
      <c r="S62" s="258"/>
      <c r="T62" s="340" t="s">
        <v>241</v>
      </c>
      <c r="U62" s="258"/>
      <c r="V62" s="258"/>
      <c r="W62" s="258"/>
      <c r="X62" s="258"/>
      <c r="Y62" s="258"/>
      <c r="Z62" s="258"/>
      <c r="AA62" s="258"/>
      <c r="AB62" s="258"/>
      <c r="AC62" s="258"/>
      <c r="AD62" s="258"/>
      <c r="AE62" s="258"/>
      <c r="AF62" s="258"/>
      <c r="AG62" s="258"/>
      <c r="AH62" s="258"/>
      <c r="AI62" s="258"/>
      <c r="AJ62" s="258"/>
    </row>
    <row r="63" spans="1:36" ht="15" customHeight="1" x14ac:dyDescent="0.25">
      <c r="A63" s="170" t="str">
        <f t="shared" si="0"/>
        <v/>
      </c>
      <c r="B63" s="170">
        <f t="shared" si="2"/>
        <v>13</v>
      </c>
      <c r="C63" s="302"/>
      <c r="D63" s="65" t="str">
        <f>IF('Journal prep'!A20=" "," ",'Journal prep'!A20)</f>
        <v xml:space="preserve"> </v>
      </c>
      <c r="E63" s="66" t="str">
        <f>IF('Journal prep'!B20=" "," ",'Journal prep'!B20)</f>
        <v xml:space="preserve"> </v>
      </c>
      <c r="F63" s="66" t="str">
        <f t="shared" si="3"/>
        <v>99999</v>
      </c>
      <c r="G63" s="67"/>
      <c r="H63" s="68" t="str">
        <f>IF('Journal prep'!C20=" "," ",'Journal prep'!C20)</f>
        <v>99999-999</v>
      </c>
      <c r="I63" s="67"/>
      <c r="J63" s="69" t="str">
        <f>IF('Journal prep'!E20=" "," ",'Journal prep'!E20)</f>
        <v xml:space="preserve"> </v>
      </c>
      <c r="K63" s="64" t="str">
        <f>IF('Journal prep'!D20=" "," ",'Journal prep'!D20)</f>
        <v xml:space="preserve"> </v>
      </c>
      <c r="L63" s="62">
        <f>IF('Journal prep'!J20=" "," ",'Journal prep'!J20)</f>
        <v>0</v>
      </c>
      <c r="M63" s="63">
        <f t="shared" si="4"/>
        <v>0</v>
      </c>
      <c r="N63" s="338" t="str">
        <f>IF('Journal prep'!K20=" "," ",'Journal prep'!K20)</f>
        <v xml:space="preserve">IMPREST: Cash Spent by  00-Jan-00 to 00-Jan-00 </v>
      </c>
      <c r="O63" s="305"/>
      <c r="P63" s="258"/>
      <c r="Q63" s="340" t="s">
        <v>18</v>
      </c>
      <c r="R63" s="258"/>
      <c r="S63" s="258"/>
      <c r="T63" s="340" t="s">
        <v>241</v>
      </c>
      <c r="U63" s="258"/>
      <c r="V63" s="258"/>
      <c r="W63" s="258"/>
      <c r="X63" s="258"/>
      <c r="Y63" s="258"/>
      <c r="Z63" s="258"/>
      <c r="AA63" s="258"/>
      <c r="AB63" s="258"/>
      <c r="AC63" s="258"/>
      <c r="AD63" s="258"/>
      <c r="AE63" s="258"/>
      <c r="AF63" s="258"/>
      <c r="AG63" s="258"/>
      <c r="AH63" s="258"/>
      <c r="AI63" s="258"/>
      <c r="AJ63" s="258"/>
    </row>
    <row r="64" spans="1:36" ht="15" customHeight="1" x14ac:dyDescent="0.25">
      <c r="A64" s="170" t="str">
        <f t="shared" si="0"/>
        <v/>
      </c>
      <c r="B64" s="170">
        <f t="shared" si="2"/>
        <v>14</v>
      </c>
      <c r="C64" s="302"/>
      <c r="D64" s="65" t="str">
        <f>IF('Journal prep'!A21=" "," ",'Journal prep'!A21)</f>
        <v xml:space="preserve"> </v>
      </c>
      <c r="E64" s="66" t="str">
        <f>IF('Journal prep'!B21=" "," ",'Journal prep'!B21)</f>
        <v xml:space="preserve"> </v>
      </c>
      <c r="F64" s="66" t="str">
        <f t="shared" si="3"/>
        <v>99999</v>
      </c>
      <c r="G64" s="67"/>
      <c r="H64" s="68" t="str">
        <f>IF('Journal prep'!C21=" "," ",'Journal prep'!C21)</f>
        <v>99999-999</v>
      </c>
      <c r="I64" s="67"/>
      <c r="J64" s="69" t="str">
        <f>IF('Journal prep'!E21=" "," ",'Journal prep'!E21)</f>
        <v xml:space="preserve"> </v>
      </c>
      <c r="K64" s="64" t="str">
        <f>IF('Journal prep'!D21=" "," ",'Journal prep'!D21)</f>
        <v xml:space="preserve"> </v>
      </c>
      <c r="L64" s="62">
        <f>IF('Journal prep'!J21=" "," ",'Journal prep'!J21)</f>
        <v>0</v>
      </c>
      <c r="M64" s="63">
        <f t="shared" si="4"/>
        <v>0</v>
      </c>
      <c r="N64" s="338" t="str">
        <f>IF('Journal prep'!K21=" "," ",'Journal prep'!K21)</f>
        <v xml:space="preserve">IMPREST: Cash Spent by  00-Jan-00 to 00-Jan-00 </v>
      </c>
      <c r="O64" s="305"/>
      <c r="P64" s="258"/>
      <c r="Q64" s="340" t="s">
        <v>18</v>
      </c>
      <c r="R64" s="258"/>
      <c r="S64" s="258"/>
      <c r="T64" s="340" t="s">
        <v>241</v>
      </c>
      <c r="U64" s="258"/>
      <c r="V64" s="258"/>
      <c r="W64" s="258"/>
      <c r="X64" s="258"/>
      <c r="Y64" s="258"/>
      <c r="Z64" s="258"/>
      <c r="AA64" s="258"/>
      <c r="AB64" s="258"/>
      <c r="AC64" s="258"/>
      <c r="AD64" s="258"/>
      <c r="AE64" s="258"/>
      <c r="AF64" s="258"/>
      <c r="AG64" s="258"/>
      <c r="AH64" s="258"/>
      <c r="AI64" s="258"/>
      <c r="AJ64" s="258"/>
    </row>
    <row r="65" spans="1:36" ht="15" customHeight="1" x14ac:dyDescent="0.25">
      <c r="A65" s="170" t="str">
        <f t="shared" si="0"/>
        <v/>
      </c>
      <c r="B65" s="170">
        <f t="shared" si="2"/>
        <v>15</v>
      </c>
      <c r="C65" s="302"/>
      <c r="D65" s="65" t="str">
        <f>IF('Journal prep'!A22=" "," ",'Journal prep'!A22)</f>
        <v xml:space="preserve"> </v>
      </c>
      <c r="E65" s="66" t="str">
        <f>IF('Journal prep'!B22=" "," ",'Journal prep'!B22)</f>
        <v xml:space="preserve"> </v>
      </c>
      <c r="F65" s="66" t="str">
        <f t="shared" si="3"/>
        <v>99999</v>
      </c>
      <c r="G65" s="67"/>
      <c r="H65" s="68" t="str">
        <f>IF('Journal prep'!C22=" "," ",'Journal prep'!C22)</f>
        <v>99999-999</v>
      </c>
      <c r="I65" s="67"/>
      <c r="J65" s="69" t="str">
        <f>IF('Journal prep'!E22=" "," ",'Journal prep'!E22)</f>
        <v xml:space="preserve"> </v>
      </c>
      <c r="K65" s="64" t="str">
        <f>IF('Journal prep'!D22=" "," ",'Journal prep'!D22)</f>
        <v xml:space="preserve"> </v>
      </c>
      <c r="L65" s="62">
        <f>IF('Journal prep'!J22=" "," ",'Journal prep'!J22)</f>
        <v>0</v>
      </c>
      <c r="M65" s="63">
        <f t="shared" si="4"/>
        <v>0</v>
      </c>
      <c r="N65" s="338" t="str">
        <f>IF('Journal prep'!K22=" "," ",'Journal prep'!K22)</f>
        <v xml:space="preserve">IMPREST: Cash Spent by  00-Jan-00 to 00-Jan-00 </v>
      </c>
      <c r="O65" s="305"/>
      <c r="P65" s="258"/>
      <c r="Q65" s="340" t="s">
        <v>18</v>
      </c>
      <c r="R65" s="258"/>
      <c r="S65" s="258"/>
      <c r="T65" s="340" t="s">
        <v>241</v>
      </c>
      <c r="U65" s="258"/>
      <c r="V65" s="258"/>
      <c r="W65" s="258"/>
      <c r="X65" s="258"/>
      <c r="Y65" s="258"/>
      <c r="Z65" s="258"/>
      <c r="AA65" s="258"/>
      <c r="AB65" s="258"/>
      <c r="AC65" s="258"/>
      <c r="AD65" s="258"/>
      <c r="AE65" s="258"/>
      <c r="AF65" s="258"/>
      <c r="AG65" s="258"/>
      <c r="AH65" s="258"/>
      <c r="AI65" s="258"/>
      <c r="AJ65" s="258"/>
    </row>
    <row r="66" spans="1:36" ht="15" customHeight="1" x14ac:dyDescent="0.25">
      <c r="A66" s="170" t="str">
        <f t="shared" si="0"/>
        <v/>
      </c>
      <c r="B66" s="170">
        <f t="shared" si="2"/>
        <v>16</v>
      </c>
      <c r="C66" s="302"/>
      <c r="D66" s="65" t="str">
        <f>IF('Journal prep'!A23=" "," ",'Journal prep'!A23)</f>
        <v xml:space="preserve"> </v>
      </c>
      <c r="E66" s="66" t="str">
        <f>IF('Journal prep'!B23=" "," ",'Journal prep'!B23)</f>
        <v xml:space="preserve"> </v>
      </c>
      <c r="F66" s="66" t="str">
        <f t="shared" si="3"/>
        <v>99999</v>
      </c>
      <c r="G66" s="67"/>
      <c r="H66" s="68" t="str">
        <f>IF('Journal prep'!C23=" "," ",'Journal prep'!C23)</f>
        <v>99999-999</v>
      </c>
      <c r="I66" s="67"/>
      <c r="J66" s="69" t="str">
        <f>IF('Journal prep'!E23=" "," ",'Journal prep'!E23)</f>
        <v xml:space="preserve"> </v>
      </c>
      <c r="K66" s="64" t="str">
        <f>IF('Journal prep'!D23=" "," ",'Journal prep'!D23)</f>
        <v xml:space="preserve"> </v>
      </c>
      <c r="L66" s="62">
        <f>IF('Journal prep'!J23=" "," ",'Journal prep'!J23)</f>
        <v>0</v>
      </c>
      <c r="M66" s="63">
        <f t="shared" si="4"/>
        <v>0</v>
      </c>
      <c r="N66" s="338" t="str">
        <f>IF('Journal prep'!K23=" "," ",'Journal prep'!K23)</f>
        <v xml:space="preserve">IMPREST: Cash Spent by  00-Jan-00 to 00-Jan-00 </v>
      </c>
      <c r="O66" s="305"/>
      <c r="P66" s="258"/>
      <c r="Q66" s="340" t="s">
        <v>18</v>
      </c>
      <c r="R66" s="258"/>
      <c r="S66" s="258"/>
      <c r="T66" s="340" t="s">
        <v>241</v>
      </c>
      <c r="U66" s="258"/>
      <c r="V66" s="258"/>
      <c r="W66" s="258"/>
      <c r="X66" s="258"/>
      <c r="Y66" s="258"/>
      <c r="Z66" s="258"/>
      <c r="AA66" s="258"/>
      <c r="AB66" s="258"/>
      <c r="AC66" s="258"/>
      <c r="AD66" s="258"/>
      <c r="AE66" s="258"/>
      <c r="AF66" s="258"/>
      <c r="AG66" s="258"/>
      <c r="AH66" s="258"/>
      <c r="AI66" s="258"/>
      <c r="AJ66" s="258"/>
    </row>
    <row r="67" spans="1:36" ht="15" customHeight="1" x14ac:dyDescent="0.25">
      <c r="A67" s="170" t="str">
        <f t="shared" si="0"/>
        <v/>
      </c>
      <c r="B67" s="170">
        <f t="shared" si="2"/>
        <v>17</v>
      </c>
      <c r="C67" s="302"/>
      <c r="D67" s="65" t="str">
        <f>IF('Journal prep'!A24=" "," ",'Journal prep'!A24)</f>
        <v xml:space="preserve"> </v>
      </c>
      <c r="E67" s="66" t="str">
        <f>IF('Journal prep'!B24=" "," ",'Journal prep'!B24)</f>
        <v xml:space="preserve"> </v>
      </c>
      <c r="F67" s="66" t="str">
        <f t="shared" si="3"/>
        <v>99999</v>
      </c>
      <c r="G67" s="67"/>
      <c r="H67" s="68" t="str">
        <f>IF('Journal prep'!C24=" "," ",'Journal prep'!C24)</f>
        <v>99999-999</v>
      </c>
      <c r="I67" s="67"/>
      <c r="J67" s="69" t="str">
        <f>IF('Journal prep'!E24=" "," ",'Journal prep'!E24)</f>
        <v xml:space="preserve"> </v>
      </c>
      <c r="K67" s="64" t="str">
        <f>IF('Journal prep'!D24=" "," ",'Journal prep'!D24)</f>
        <v xml:space="preserve"> </v>
      </c>
      <c r="L67" s="62">
        <f>IF('Journal prep'!J24=" "," ",'Journal prep'!J24)</f>
        <v>0</v>
      </c>
      <c r="M67" s="63">
        <f t="shared" si="4"/>
        <v>0</v>
      </c>
      <c r="N67" s="338" t="str">
        <f>IF('Journal prep'!K24=" "," ",'Journal prep'!K24)</f>
        <v xml:space="preserve">IMPREST: Cash Spent by  00-Jan-00 to 00-Jan-00 </v>
      </c>
      <c r="O67" s="305"/>
      <c r="P67" s="258"/>
      <c r="Q67" s="340" t="s">
        <v>18</v>
      </c>
      <c r="R67" s="258"/>
      <c r="S67" s="258"/>
      <c r="T67" s="340" t="s">
        <v>241</v>
      </c>
      <c r="U67" s="258"/>
      <c r="V67" s="258"/>
      <c r="W67" s="258"/>
      <c r="X67" s="258"/>
      <c r="Y67" s="258"/>
      <c r="Z67" s="258"/>
      <c r="AA67" s="258"/>
      <c r="AB67" s="258"/>
      <c r="AC67" s="258"/>
      <c r="AD67" s="258"/>
      <c r="AE67" s="258"/>
      <c r="AF67" s="258"/>
      <c r="AG67" s="258"/>
      <c r="AH67" s="258"/>
      <c r="AI67" s="258"/>
      <c r="AJ67" s="258"/>
    </row>
    <row r="68" spans="1:36" ht="15" customHeight="1" x14ac:dyDescent="0.25">
      <c r="A68" s="170" t="str">
        <f t="shared" si="0"/>
        <v/>
      </c>
      <c r="B68" s="170">
        <f t="shared" si="2"/>
        <v>18</v>
      </c>
      <c r="C68" s="302"/>
      <c r="D68" s="65" t="str">
        <f>IF('Journal prep'!A25=" "," ",'Journal prep'!A25)</f>
        <v xml:space="preserve"> </v>
      </c>
      <c r="E68" s="66" t="str">
        <f>IF('Journal prep'!B25=" "," ",'Journal prep'!B25)</f>
        <v xml:space="preserve"> </v>
      </c>
      <c r="F68" s="66" t="str">
        <f t="shared" si="3"/>
        <v>99999</v>
      </c>
      <c r="G68" s="67"/>
      <c r="H68" s="68" t="str">
        <f>IF('Journal prep'!C25=" "," ",'Journal prep'!C25)</f>
        <v>99999-999</v>
      </c>
      <c r="I68" s="67"/>
      <c r="J68" s="69" t="str">
        <f>IF('Journal prep'!E25=" "," ",'Journal prep'!E25)</f>
        <v xml:space="preserve"> </v>
      </c>
      <c r="K68" s="64" t="str">
        <f>IF('Journal prep'!D25=" "," ",'Journal prep'!D25)</f>
        <v xml:space="preserve"> </v>
      </c>
      <c r="L68" s="62">
        <f>IF('Journal prep'!J25=" "," ",'Journal prep'!J25)</f>
        <v>0</v>
      </c>
      <c r="M68" s="63">
        <f t="shared" si="4"/>
        <v>0</v>
      </c>
      <c r="N68" s="338" t="str">
        <f>IF('Journal prep'!K25=" "," ",'Journal prep'!K25)</f>
        <v xml:space="preserve">IMPREST: Cash Spent by  00-Jan-00 to 00-Jan-00 </v>
      </c>
      <c r="O68" s="305"/>
      <c r="P68" s="258"/>
      <c r="Q68" s="340" t="s">
        <v>18</v>
      </c>
      <c r="R68" s="258"/>
      <c r="S68" s="258"/>
      <c r="T68" s="340" t="s">
        <v>241</v>
      </c>
      <c r="U68" s="258"/>
      <c r="V68" s="258"/>
      <c r="W68" s="258"/>
      <c r="X68" s="258"/>
      <c r="Y68" s="258"/>
      <c r="Z68" s="258"/>
      <c r="AA68" s="258"/>
      <c r="AB68" s="258"/>
      <c r="AC68" s="258"/>
      <c r="AD68" s="258"/>
      <c r="AE68" s="258"/>
      <c r="AF68" s="258"/>
      <c r="AG68" s="258"/>
      <c r="AH68" s="258"/>
      <c r="AI68" s="258"/>
      <c r="AJ68" s="258"/>
    </row>
    <row r="69" spans="1:36" ht="15" customHeight="1" x14ac:dyDescent="0.25">
      <c r="A69" s="170" t="str">
        <f t="shared" si="0"/>
        <v/>
      </c>
      <c r="B69" s="170">
        <f t="shared" si="2"/>
        <v>19</v>
      </c>
      <c r="C69" s="302"/>
      <c r="D69" s="65" t="str">
        <f>IF('Journal prep'!A26=" "," ",'Journal prep'!A26)</f>
        <v xml:space="preserve"> </v>
      </c>
      <c r="E69" s="66" t="str">
        <f>IF('Journal prep'!B26=" "," ",'Journal prep'!B26)</f>
        <v xml:space="preserve"> </v>
      </c>
      <c r="F69" s="66" t="str">
        <f t="shared" si="3"/>
        <v>99999</v>
      </c>
      <c r="G69" s="67"/>
      <c r="H69" s="68" t="str">
        <f>IF('Journal prep'!C26=" "," ",'Journal prep'!C26)</f>
        <v>99999-999</v>
      </c>
      <c r="I69" s="67"/>
      <c r="J69" s="69" t="str">
        <f>IF('Journal prep'!E26=" "," ",'Journal prep'!E26)</f>
        <v xml:space="preserve"> </v>
      </c>
      <c r="K69" s="64" t="str">
        <f>IF('Journal prep'!D26=" "," ",'Journal prep'!D26)</f>
        <v xml:space="preserve"> </v>
      </c>
      <c r="L69" s="62">
        <f>IF('Journal prep'!J26=" "," ",'Journal prep'!J26)</f>
        <v>0</v>
      </c>
      <c r="M69" s="63">
        <f t="shared" si="4"/>
        <v>0</v>
      </c>
      <c r="N69" s="338" t="str">
        <f>IF('Journal prep'!K26=" "," ",'Journal prep'!K26)</f>
        <v xml:space="preserve">IMPREST: Cash Spent by  00-Jan-00 to 00-Jan-00 </v>
      </c>
      <c r="O69" s="305"/>
      <c r="P69" s="258"/>
      <c r="Q69" s="340" t="s">
        <v>18</v>
      </c>
      <c r="R69" s="258"/>
      <c r="S69" s="258"/>
      <c r="T69" s="340" t="s">
        <v>241</v>
      </c>
      <c r="U69" s="258"/>
      <c r="V69" s="258"/>
      <c r="W69" s="258"/>
      <c r="X69" s="258"/>
      <c r="Y69" s="258"/>
      <c r="Z69" s="258"/>
      <c r="AA69" s="258"/>
      <c r="AB69" s="258"/>
      <c r="AC69" s="258"/>
      <c r="AD69" s="258"/>
      <c r="AE69" s="258"/>
      <c r="AF69" s="258"/>
      <c r="AG69" s="258"/>
      <c r="AH69" s="258"/>
      <c r="AI69" s="258"/>
      <c r="AJ69" s="258"/>
    </row>
    <row r="70" spans="1:36" ht="15" customHeight="1" x14ac:dyDescent="0.25">
      <c r="A70" s="170" t="str">
        <f t="shared" si="0"/>
        <v/>
      </c>
      <c r="B70" s="170">
        <f t="shared" si="2"/>
        <v>20</v>
      </c>
      <c r="C70" s="302"/>
      <c r="D70" s="65" t="str">
        <f>IF('Journal prep'!A27=" "," ",'Journal prep'!A27)</f>
        <v xml:space="preserve"> </v>
      </c>
      <c r="E70" s="66" t="str">
        <f>IF('Journal prep'!B27=" "," ",'Journal prep'!B27)</f>
        <v xml:space="preserve"> </v>
      </c>
      <c r="F70" s="66" t="str">
        <f t="shared" si="3"/>
        <v>99999</v>
      </c>
      <c r="G70" s="67"/>
      <c r="H70" s="68" t="str">
        <f>IF('Journal prep'!C27=" "," ",'Journal prep'!C27)</f>
        <v>99999-999</v>
      </c>
      <c r="I70" s="67"/>
      <c r="J70" s="69" t="str">
        <f>IF('Journal prep'!E27=" "," ",'Journal prep'!E27)</f>
        <v xml:space="preserve"> </v>
      </c>
      <c r="K70" s="64" t="str">
        <f>IF('Journal prep'!D27=" "," ",'Journal prep'!D27)</f>
        <v xml:space="preserve"> </v>
      </c>
      <c r="L70" s="62">
        <f>IF('Journal prep'!J27=" "," ",'Journal prep'!J27)</f>
        <v>0</v>
      </c>
      <c r="M70" s="63">
        <f t="shared" si="4"/>
        <v>0</v>
      </c>
      <c r="N70" s="338" t="str">
        <f>IF('Journal prep'!K27=" "," ",'Journal prep'!K27)</f>
        <v xml:space="preserve">IMPREST: Cash Spent by  00-Jan-00 to 00-Jan-00 </v>
      </c>
      <c r="O70" s="305"/>
      <c r="P70" s="258"/>
      <c r="Q70" s="340" t="s">
        <v>18</v>
      </c>
      <c r="R70" s="258"/>
      <c r="S70" s="258"/>
      <c r="T70" s="340" t="s">
        <v>241</v>
      </c>
      <c r="U70" s="258"/>
      <c r="V70" s="258"/>
      <c r="W70" s="258"/>
      <c r="X70" s="258"/>
      <c r="Y70" s="258"/>
      <c r="Z70" s="258"/>
      <c r="AA70" s="258"/>
      <c r="AB70" s="258"/>
      <c r="AC70" s="258"/>
      <c r="AD70" s="258"/>
      <c r="AE70" s="258"/>
      <c r="AF70" s="258"/>
      <c r="AG70" s="258"/>
      <c r="AH70" s="258"/>
      <c r="AI70" s="258"/>
      <c r="AJ70" s="258"/>
    </row>
    <row r="71" spans="1:36" ht="15" customHeight="1" x14ac:dyDescent="0.25">
      <c r="A71" s="170" t="str">
        <f t="shared" si="0"/>
        <v/>
      </c>
      <c r="B71" s="170">
        <f t="shared" si="2"/>
        <v>21</v>
      </c>
      <c r="C71" s="302"/>
      <c r="D71" s="65" t="str">
        <f>IF('Journal prep'!A28=" "," ",'Journal prep'!A28)</f>
        <v xml:space="preserve"> </v>
      </c>
      <c r="E71" s="66" t="str">
        <f>IF('Journal prep'!B28=" "," ",'Journal prep'!B28)</f>
        <v xml:space="preserve"> </v>
      </c>
      <c r="F71" s="66" t="str">
        <f t="shared" si="3"/>
        <v>99999</v>
      </c>
      <c r="G71" s="67"/>
      <c r="H71" s="68" t="str">
        <f>IF('Journal prep'!C28=" "," ",'Journal prep'!C28)</f>
        <v>99999-999</v>
      </c>
      <c r="I71" s="67"/>
      <c r="J71" s="69" t="str">
        <f>IF('Journal prep'!E28=" "," ",'Journal prep'!E28)</f>
        <v xml:space="preserve"> </v>
      </c>
      <c r="K71" s="64" t="str">
        <f>IF('Journal prep'!D28=" "," ",'Journal prep'!D28)</f>
        <v xml:space="preserve"> </v>
      </c>
      <c r="L71" s="62">
        <f>IF('Journal prep'!J28=" "," ",'Journal prep'!J28)</f>
        <v>0</v>
      </c>
      <c r="M71" s="63">
        <f t="shared" si="4"/>
        <v>0</v>
      </c>
      <c r="N71" s="338" t="str">
        <f>IF('Journal prep'!K28=" "," ",'Journal prep'!K28)</f>
        <v xml:space="preserve">IMPREST: Cash Spent by  00-Jan-00 to 00-Jan-00 </v>
      </c>
      <c r="O71" s="305"/>
      <c r="P71" s="258"/>
      <c r="Q71" s="340" t="s">
        <v>18</v>
      </c>
      <c r="R71" s="258"/>
      <c r="S71" s="258"/>
      <c r="T71" s="340" t="s">
        <v>241</v>
      </c>
      <c r="U71" s="258"/>
      <c r="V71" s="258"/>
      <c r="W71" s="258"/>
      <c r="X71" s="258"/>
      <c r="Y71" s="258"/>
      <c r="Z71" s="258"/>
      <c r="AA71" s="258"/>
      <c r="AB71" s="258"/>
      <c r="AC71" s="258"/>
      <c r="AD71" s="258"/>
      <c r="AE71" s="258"/>
      <c r="AF71" s="258"/>
      <c r="AG71" s="258"/>
      <c r="AH71" s="258"/>
      <c r="AI71" s="258"/>
      <c r="AJ71" s="258"/>
    </row>
    <row r="72" spans="1:36" ht="15" customHeight="1" x14ac:dyDescent="0.25">
      <c r="A72" s="170" t="str">
        <f t="shared" si="0"/>
        <v/>
      </c>
      <c r="B72" s="170">
        <f t="shared" si="2"/>
        <v>22</v>
      </c>
      <c r="C72" s="302"/>
      <c r="D72" s="65" t="str">
        <f>IF('Journal prep'!A29=" "," ",'Journal prep'!A29)</f>
        <v xml:space="preserve"> </v>
      </c>
      <c r="E72" s="66" t="str">
        <f>IF('Journal prep'!B29=" "," ",'Journal prep'!B29)</f>
        <v xml:space="preserve"> </v>
      </c>
      <c r="F72" s="66" t="str">
        <f t="shared" si="3"/>
        <v>99999</v>
      </c>
      <c r="G72" s="67"/>
      <c r="H72" s="68" t="str">
        <f>IF('Journal prep'!C29=" "," ",'Journal prep'!C29)</f>
        <v>99999-999</v>
      </c>
      <c r="I72" s="67"/>
      <c r="J72" s="69" t="str">
        <f>IF('Journal prep'!E29=" "," ",'Journal prep'!E29)</f>
        <v xml:space="preserve"> </v>
      </c>
      <c r="K72" s="64" t="str">
        <f>IF('Journal prep'!D29=" "," ",'Journal prep'!D29)</f>
        <v xml:space="preserve"> </v>
      </c>
      <c r="L72" s="62">
        <f>IF('Journal prep'!J29=" "," ",'Journal prep'!J29)</f>
        <v>0</v>
      </c>
      <c r="M72" s="63">
        <f t="shared" si="4"/>
        <v>0</v>
      </c>
      <c r="N72" s="338" t="str">
        <f>IF('Journal prep'!K29=" "," ",'Journal prep'!K29)</f>
        <v xml:space="preserve">IMPREST: Cash Spent by  00-Jan-00 to 00-Jan-00 </v>
      </c>
      <c r="O72" s="305"/>
      <c r="P72" s="258"/>
      <c r="Q72" s="340" t="s">
        <v>18</v>
      </c>
      <c r="R72" s="258"/>
      <c r="S72" s="258"/>
      <c r="T72" s="340" t="s">
        <v>241</v>
      </c>
      <c r="U72" s="258"/>
      <c r="V72" s="258"/>
      <c r="W72" s="258"/>
      <c r="X72" s="258"/>
      <c r="Y72" s="258"/>
      <c r="Z72" s="258"/>
      <c r="AA72" s="258"/>
      <c r="AB72" s="258"/>
      <c r="AC72" s="258"/>
      <c r="AD72" s="258"/>
      <c r="AE72" s="258"/>
      <c r="AF72" s="258"/>
      <c r="AG72" s="258"/>
      <c r="AH72" s="258"/>
      <c r="AI72" s="258"/>
      <c r="AJ72" s="258"/>
    </row>
    <row r="73" spans="1:36" ht="15" customHeight="1" x14ac:dyDescent="0.25">
      <c r="A73" s="170" t="str">
        <f t="shared" si="0"/>
        <v/>
      </c>
      <c r="B73" s="170">
        <f t="shared" si="2"/>
        <v>23</v>
      </c>
      <c r="C73" s="302"/>
      <c r="D73" s="65" t="str">
        <f>IF('Journal prep'!A30=" "," ",'Journal prep'!A30)</f>
        <v xml:space="preserve"> </v>
      </c>
      <c r="E73" s="66" t="str">
        <f>IF('Journal prep'!B30=" "," ",'Journal prep'!B30)</f>
        <v xml:space="preserve"> </v>
      </c>
      <c r="F73" s="66" t="str">
        <f t="shared" si="3"/>
        <v>99999</v>
      </c>
      <c r="G73" s="67"/>
      <c r="H73" s="68" t="str">
        <f>IF('Journal prep'!C30=" "," ",'Journal prep'!C30)</f>
        <v>99999-999</v>
      </c>
      <c r="I73" s="67"/>
      <c r="J73" s="69" t="str">
        <f>IF('Journal prep'!E30=" "," ",'Journal prep'!E30)</f>
        <v xml:space="preserve"> </v>
      </c>
      <c r="K73" s="64" t="str">
        <f>IF('Journal prep'!D30=" "," ",'Journal prep'!D30)</f>
        <v xml:space="preserve"> </v>
      </c>
      <c r="L73" s="62">
        <f>IF('Journal prep'!J30=" "," ",'Journal prep'!J30)</f>
        <v>0</v>
      </c>
      <c r="M73" s="63">
        <f t="shared" si="4"/>
        <v>0</v>
      </c>
      <c r="N73" s="338" t="str">
        <f>IF('Journal prep'!K30=" "," ",'Journal prep'!K30)</f>
        <v xml:space="preserve">IMPREST: Cash Spent by  00-Jan-00 to 00-Jan-00 </v>
      </c>
      <c r="O73" s="305"/>
      <c r="P73" s="258"/>
      <c r="Q73" s="340" t="s">
        <v>18</v>
      </c>
      <c r="R73" s="258"/>
      <c r="S73" s="258"/>
      <c r="T73" s="340" t="s">
        <v>241</v>
      </c>
      <c r="U73" s="258"/>
      <c r="V73" s="258"/>
      <c r="W73" s="258"/>
      <c r="X73" s="258"/>
      <c r="Y73" s="258"/>
      <c r="Z73" s="258"/>
      <c r="AA73" s="258"/>
      <c r="AB73" s="258"/>
      <c r="AC73" s="258"/>
      <c r="AD73" s="258"/>
      <c r="AE73" s="258"/>
      <c r="AF73" s="258"/>
      <c r="AG73" s="258"/>
      <c r="AH73" s="258"/>
      <c r="AI73" s="258"/>
      <c r="AJ73" s="258"/>
    </row>
    <row r="74" spans="1:36" ht="15" customHeight="1" x14ac:dyDescent="0.25">
      <c r="A74" s="170" t="str">
        <f t="shared" si="0"/>
        <v/>
      </c>
      <c r="B74" s="170">
        <f t="shared" si="2"/>
        <v>24</v>
      </c>
      <c r="C74" s="302"/>
      <c r="D74" s="65" t="str">
        <f>IF('Journal prep'!A31=" "," ",'Journal prep'!A31)</f>
        <v xml:space="preserve"> </v>
      </c>
      <c r="E74" s="66" t="str">
        <f>IF('Journal prep'!B31=" "," ",'Journal prep'!B31)</f>
        <v xml:space="preserve"> </v>
      </c>
      <c r="F74" s="66" t="str">
        <f t="shared" si="3"/>
        <v>99999</v>
      </c>
      <c r="G74" s="67"/>
      <c r="H74" s="68" t="str">
        <f>IF('Journal prep'!C31=" "," ",'Journal prep'!C31)</f>
        <v>99999-999</v>
      </c>
      <c r="I74" s="67"/>
      <c r="J74" s="69" t="str">
        <f>IF('Journal prep'!E31=" "," ",'Journal prep'!E31)</f>
        <v xml:space="preserve"> </v>
      </c>
      <c r="K74" s="64" t="str">
        <f>IF('Journal prep'!D31=" "," ",'Journal prep'!D31)</f>
        <v xml:space="preserve"> </v>
      </c>
      <c r="L74" s="62">
        <f>IF('Journal prep'!J31=" "," ",'Journal prep'!J31)</f>
        <v>0</v>
      </c>
      <c r="M74" s="63">
        <f t="shared" si="4"/>
        <v>0</v>
      </c>
      <c r="N74" s="338" t="str">
        <f>IF('Journal prep'!K31=" "," ",'Journal prep'!K31)</f>
        <v xml:space="preserve">IMPREST: Cash Spent by  00-Jan-00 to 00-Jan-00 </v>
      </c>
      <c r="O74" s="305"/>
      <c r="P74" s="258"/>
      <c r="Q74" s="340" t="s">
        <v>18</v>
      </c>
      <c r="R74" s="258"/>
      <c r="S74" s="258"/>
      <c r="T74" s="340" t="s">
        <v>241</v>
      </c>
      <c r="U74" s="258"/>
      <c r="V74" s="258"/>
      <c r="W74" s="258"/>
      <c r="X74" s="258"/>
      <c r="Y74" s="258"/>
      <c r="Z74" s="258"/>
      <c r="AA74" s="258"/>
      <c r="AB74" s="258"/>
      <c r="AC74" s="258"/>
      <c r="AD74" s="258"/>
      <c r="AE74" s="258"/>
      <c r="AF74" s="258"/>
      <c r="AG74" s="258"/>
      <c r="AH74" s="258"/>
      <c r="AI74" s="258"/>
      <c r="AJ74" s="258"/>
    </row>
    <row r="75" spans="1:36" ht="15" customHeight="1" x14ac:dyDescent="0.25">
      <c r="A75" s="170" t="str">
        <f t="shared" si="0"/>
        <v/>
      </c>
      <c r="B75" s="170">
        <f t="shared" si="2"/>
        <v>25</v>
      </c>
      <c r="C75" s="302"/>
      <c r="D75" s="65" t="str">
        <f>IF('Journal prep'!A32=" "," ",'Journal prep'!A32)</f>
        <v xml:space="preserve"> </v>
      </c>
      <c r="E75" s="66" t="str">
        <f>IF('Journal prep'!B32=" "," ",'Journal prep'!B32)</f>
        <v xml:space="preserve"> </v>
      </c>
      <c r="F75" s="66" t="str">
        <f t="shared" si="3"/>
        <v>99999</v>
      </c>
      <c r="G75" s="67"/>
      <c r="H75" s="68" t="str">
        <f>IF('Journal prep'!C32=" "," ",'Journal prep'!C32)</f>
        <v>99999-999</v>
      </c>
      <c r="I75" s="67"/>
      <c r="J75" s="69" t="str">
        <f>IF('Journal prep'!E32=" "," ",'Journal prep'!E32)</f>
        <v xml:space="preserve"> </v>
      </c>
      <c r="K75" s="64" t="str">
        <f>IF('Journal prep'!D32=" "," ",'Journal prep'!D32)</f>
        <v xml:space="preserve"> </v>
      </c>
      <c r="L75" s="62">
        <f>IF('Journal prep'!J32=" "," ",'Journal prep'!J32)</f>
        <v>0</v>
      </c>
      <c r="M75" s="63">
        <f t="shared" si="4"/>
        <v>0</v>
      </c>
      <c r="N75" s="338" t="str">
        <f>IF('Journal prep'!K32=" "," ",'Journal prep'!K32)</f>
        <v xml:space="preserve">IMPREST: Cash Spent by  00-Jan-00 to 00-Jan-00 </v>
      </c>
      <c r="O75" s="305"/>
      <c r="P75" s="258"/>
      <c r="Q75" s="340" t="s">
        <v>18</v>
      </c>
      <c r="R75" s="258"/>
      <c r="S75" s="258"/>
      <c r="T75" s="340" t="s">
        <v>241</v>
      </c>
      <c r="U75" s="258"/>
      <c r="V75" s="258"/>
      <c r="W75" s="258"/>
      <c r="X75" s="258"/>
      <c r="Y75" s="258"/>
      <c r="Z75" s="258"/>
      <c r="AA75" s="258"/>
      <c r="AB75" s="258"/>
      <c r="AC75" s="258"/>
      <c r="AD75" s="258"/>
      <c r="AE75" s="258"/>
      <c r="AF75" s="258"/>
      <c r="AG75" s="258"/>
      <c r="AH75" s="258"/>
      <c r="AI75" s="258"/>
      <c r="AJ75" s="258"/>
    </row>
    <row r="76" spans="1:36" ht="15" customHeight="1" x14ac:dyDescent="0.25">
      <c r="A76" s="170" t="str">
        <f t="shared" si="0"/>
        <v/>
      </c>
      <c r="B76" s="170">
        <f t="shared" si="2"/>
        <v>26</v>
      </c>
      <c r="C76" s="302"/>
      <c r="D76" s="65" t="str">
        <f>IF('Journal prep'!A33=" "," ",'Journal prep'!A33)</f>
        <v xml:space="preserve"> </v>
      </c>
      <c r="E76" s="66" t="str">
        <f>IF('Journal prep'!B33=" "," ",'Journal prep'!B33)</f>
        <v xml:space="preserve"> </v>
      </c>
      <c r="F76" s="66" t="str">
        <f t="shared" si="3"/>
        <v>99999</v>
      </c>
      <c r="G76" s="67"/>
      <c r="H76" s="68" t="str">
        <f>IF('Journal prep'!C33=" "," ",'Journal prep'!C33)</f>
        <v>99999-999</v>
      </c>
      <c r="I76" s="67"/>
      <c r="J76" s="69" t="str">
        <f>IF('Journal prep'!E33=" "," ",'Journal prep'!E33)</f>
        <v xml:space="preserve"> </v>
      </c>
      <c r="K76" s="64" t="str">
        <f>IF('Journal prep'!D33=" "," ",'Journal prep'!D33)</f>
        <v xml:space="preserve"> </v>
      </c>
      <c r="L76" s="62">
        <f>IF('Journal prep'!J33=" "," ",'Journal prep'!J33)</f>
        <v>0</v>
      </c>
      <c r="M76" s="63">
        <f t="shared" si="4"/>
        <v>0</v>
      </c>
      <c r="N76" s="338" t="str">
        <f>IF('Journal prep'!K33=" "," ",'Journal prep'!K33)</f>
        <v xml:space="preserve">IMPREST: Cash Spent by  00-Jan-00 to 00-Jan-00 </v>
      </c>
      <c r="O76" s="305"/>
      <c r="P76" s="258"/>
      <c r="Q76" s="340" t="s">
        <v>18</v>
      </c>
      <c r="R76" s="258"/>
      <c r="S76" s="258"/>
      <c r="T76" s="340" t="s">
        <v>241</v>
      </c>
      <c r="U76" s="258"/>
      <c r="V76" s="258"/>
      <c r="W76" s="258"/>
      <c r="X76" s="258"/>
      <c r="Y76" s="258"/>
      <c r="Z76" s="258"/>
      <c r="AA76" s="258"/>
      <c r="AB76" s="258"/>
      <c r="AC76" s="258"/>
      <c r="AD76" s="258"/>
      <c r="AE76" s="258"/>
      <c r="AF76" s="258"/>
      <c r="AG76" s="258"/>
      <c r="AH76" s="258"/>
      <c r="AI76" s="258"/>
      <c r="AJ76" s="258"/>
    </row>
    <row r="77" spans="1:36" ht="15" customHeight="1" x14ac:dyDescent="0.25">
      <c r="A77" s="170" t="str">
        <f t="shared" si="0"/>
        <v/>
      </c>
      <c r="B77" s="170">
        <f t="shared" si="2"/>
        <v>27</v>
      </c>
      <c r="C77" s="302"/>
      <c r="D77" s="65" t="str">
        <f>IF('Journal prep'!A34=" "," ",'Journal prep'!A34)</f>
        <v xml:space="preserve"> </v>
      </c>
      <c r="E77" s="66" t="str">
        <f>IF('Journal prep'!B34=" "," ",'Journal prep'!B34)</f>
        <v xml:space="preserve"> </v>
      </c>
      <c r="F77" s="66" t="str">
        <f t="shared" si="3"/>
        <v>99999</v>
      </c>
      <c r="G77" s="67"/>
      <c r="H77" s="68" t="str">
        <f>IF('Journal prep'!C34=" "," ",'Journal prep'!C34)</f>
        <v>99999-999</v>
      </c>
      <c r="I77" s="67"/>
      <c r="J77" s="69" t="str">
        <f>IF('Journal prep'!E34=" "," ",'Journal prep'!E34)</f>
        <v xml:space="preserve"> </v>
      </c>
      <c r="K77" s="64" t="str">
        <f>IF('Journal prep'!D34=" "," ",'Journal prep'!D34)</f>
        <v xml:space="preserve"> </v>
      </c>
      <c r="L77" s="62">
        <f>IF('Journal prep'!J34=" "," ",'Journal prep'!J34)</f>
        <v>0</v>
      </c>
      <c r="M77" s="63">
        <f t="shared" si="4"/>
        <v>0</v>
      </c>
      <c r="N77" s="338" t="str">
        <f>IF('Journal prep'!K34=" "," ",'Journal prep'!K34)</f>
        <v xml:space="preserve">IMPREST: Cash Spent by  00-Jan-00 to 00-Jan-00 </v>
      </c>
      <c r="O77" s="305"/>
      <c r="P77" s="258"/>
      <c r="Q77" s="340" t="s">
        <v>18</v>
      </c>
      <c r="R77" s="258"/>
      <c r="S77" s="258"/>
      <c r="T77" s="340" t="s">
        <v>241</v>
      </c>
      <c r="U77" s="258"/>
      <c r="V77" s="258"/>
      <c r="W77" s="258"/>
      <c r="X77" s="258"/>
      <c r="Y77" s="258"/>
      <c r="Z77" s="258"/>
      <c r="AA77" s="258"/>
      <c r="AB77" s="258"/>
      <c r="AC77" s="258"/>
      <c r="AD77" s="258"/>
      <c r="AE77" s="258"/>
      <c r="AF77" s="258"/>
      <c r="AG77" s="258"/>
      <c r="AH77" s="258"/>
      <c r="AI77" s="258"/>
      <c r="AJ77" s="258"/>
    </row>
    <row r="78" spans="1:36" ht="15" customHeight="1" x14ac:dyDescent="0.25">
      <c r="A78" s="170" t="str">
        <f t="shared" si="0"/>
        <v/>
      </c>
      <c r="B78" s="170">
        <f t="shared" si="2"/>
        <v>28</v>
      </c>
      <c r="C78" s="302"/>
      <c r="D78" s="65" t="str">
        <f>IF('Journal prep'!A35=" "," ",'Journal prep'!A35)</f>
        <v xml:space="preserve"> </v>
      </c>
      <c r="E78" s="66" t="str">
        <f>IF('Journal prep'!B35=" "," ",'Journal prep'!B35)</f>
        <v xml:space="preserve"> </v>
      </c>
      <c r="F78" s="66" t="str">
        <f t="shared" si="3"/>
        <v>99999</v>
      </c>
      <c r="G78" s="67"/>
      <c r="H78" s="68" t="str">
        <f>IF('Journal prep'!C35=" "," ",'Journal prep'!C35)</f>
        <v>99999-999</v>
      </c>
      <c r="I78" s="67"/>
      <c r="J78" s="69" t="str">
        <f>IF('Journal prep'!E35=" "," ",'Journal prep'!E35)</f>
        <v xml:space="preserve"> </v>
      </c>
      <c r="K78" s="64" t="str">
        <f>IF('Journal prep'!D35=" "," ",'Journal prep'!D35)</f>
        <v xml:space="preserve"> </v>
      </c>
      <c r="L78" s="62">
        <f>IF('Journal prep'!J35=" "," ",'Journal prep'!J35)</f>
        <v>0</v>
      </c>
      <c r="M78" s="63">
        <f t="shared" si="4"/>
        <v>0</v>
      </c>
      <c r="N78" s="338" t="str">
        <f>IF('Journal prep'!K35=" "," ",'Journal prep'!K35)</f>
        <v xml:space="preserve">IMPREST: Cash Spent by  00-Jan-00 to 00-Jan-00 </v>
      </c>
      <c r="O78" s="305"/>
      <c r="P78" s="258"/>
      <c r="Q78" s="340" t="s">
        <v>18</v>
      </c>
      <c r="R78" s="258"/>
      <c r="S78" s="258"/>
      <c r="T78" s="340" t="s">
        <v>241</v>
      </c>
      <c r="U78" s="258"/>
      <c r="V78" s="258"/>
      <c r="W78" s="258"/>
      <c r="X78" s="258"/>
      <c r="Y78" s="258"/>
      <c r="Z78" s="258"/>
      <c r="AA78" s="258"/>
      <c r="AB78" s="258"/>
      <c r="AC78" s="258"/>
      <c r="AD78" s="258"/>
      <c r="AE78" s="258"/>
      <c r="AF78" s="258"/>
      <c r="AG78" s="258"/>
      <c r="AH78" s="258"/>
      <c r="AI78" s="258"/>
      <c r="AJ78" s="258"/>
    </row>
    <row r="79" spans="1:36" ht="15" customHeight="1" x14ac:dyDescent="0.25">
      <c r="A79" s="170" t="str">
        <f t="shared" si="0"/>
        <v/>
      </c>
      <c r="B79" s="170">
        <f t="shared" si="2"/>
        <v>29</v>
      </c>
      <c r="C79" s="302"/>
      <c r="D79" s="65" t="str">
        <f>IF('Journal prep'!A36=" "," ",'Journal prep'!A36)</f>
        <v xml:space="preserve"> </v>
      </c>
      <c r="E79" s="66" t="str">
        <f>IF('Journal prep'!B36=" "," ",'Journal prep'!B36)</f>
        <v xml:space="preserve"> </v>
      </c>
      <c r="F79" s="66" t="str">
        <f t="shared" si="3"/>
        <v>99999</v>
      </c>
      <c r="G79" s="67"/>
      <c r="H79" s="68" t="str">
        <f>IF('Journal prep'!C36=" "," ",'Journal prep'!C36)</f>
        <v>99999-999</v>
      </c>
      <c r="I79" s="67"/>
      <c r="J79" s="69" t="str">
        <f>IF('Journal prep'!E36=" "," ",'Journal prep'!E36)</f>
        <v xml:space="preserve"> </v>
      </c>
      <c r="K79" s="64" t="str">
        <f>IF('Journal prep'!D36=" "," ",'Journal prep'!D36)</f>
        <v xml:space="preserve"> </v>
      </c>
      <c r="L79" s="62">
        <f>IF('Journal prep'!J36=" "," ",'Journal prep'!J36)</f>
        <v>0</v>
      </c>
      <c r="M79" s="63">
        <f t="shared" si="4"/>
        <v>0</v>
      </c>
      <c r="N79" s="338" t="str">
        <f>IF('Journal prep'!K36=" "," ",'Journal prep'!K36)</f>
        <v xml:space="preserve">IMPREST: Cash Spent by  00-Jan-00 to 00-Jan-00 </v>
      </c>
      <c r="O79" s="305"/>
      <c r="P79" s="258"/>
      <c r="Q79" s="340" t="s">
        <v>18</v>
      </c>
      <c r="R79" s="258"/>
      <c r="S79" s="258"/>
      <c r="T79" s="340" t="s">
        <v>241</v>
      </c>
      <c r="U79" s="258"/>
      <c r="V79" s="258"/>
      <c r="W79" s="258"/>
      <c r="X79" s="258"/>
      <c r="Y79" s="258"/>
      <c r="Z79" s="258"/>
      <c r="AA79" s="258"/>
      <c r="AB79" s="258"/>
      <c r="AC79" s="258"/>
      <c r="AD79" s="258"/>
      <c r="AE79" s="258"/>
      <c r="AF79" s="258"/>
      <c r="AG79" s="258"/>
      <c r="AH79" s="258"/>
      <c r="AI79" s="258"/>
      <c r="AJ79" s="258"/>
    </row>
    <row r="80" spans="1:36" ht="15" customHeight="1" x14ac:dyDescent="0.25">
      <c r="A80" s="170" t="str">
        <f t="shared" si="0"/>
        <v/>
      </c>
      <c r="B80" s="170">
        <f t="shared" si="2"/>
        <v>30</v>
      </c>
      <c r="C80" s="302"/>
      <c r="D80" s="65" t="str">
        <f>IF('Journal prep'!A37=" "," ",'Journal prep'!A37)</f>
        <v xml:space="preserve"> </v>
      </c>
      <c r="E80" s="66" t="str">
        <f>IF('Journal prep'!B37=" "," ",'Journal prep'!B37)</f>
        <v xml:space="preserve"> </v>
      </c>
      <c r="F80" s="66" t="str">
        <f t="shared" si="3"/>
        <v>99999</v>
      </c>
      <c r="G80" s="67"/>
      <c r="H80" s="68" t="str">
        <f>IF('Journal prep'!C37=" "," ",'Journal prep'!C37)</f>
        <v>99999-999</v>
      </c>
      <c r="I80" s="67"/>
      <c r="J80" s="69" t="str">
        <f>IF('Journal prep'!E37=" "," ",'Journal prep'!E37)</f>
        <v xml:space="preserve"> </v>
      </c>
      <c r="K80" s="64" t="str">
        <f>IF('Journal prep'!D37=" "," ",'Journal prep'!D37)</f>
        <v xml:space="preserve"> </v>
      </c>
      <c r="L80" s="62">
        <f>IF('Journal prep'!J37=" "," ",'Journal prep'!J37)</f>
        <v>0</v>
      </c>
      <c r="M80" s="63">
        <f t="shared" si="4"/>
        <v>0</v>
      </c>
      <c r="N80" s="338" t="str">
        <f>IF('Journal prep'!K37=" "," ",'Journal prep'!K37)</f>
        <v xml:space="preserve">IMPREST: Cash Spent by  00-Jan-00 to 00-Jan-00 </v>
      </c>
      <c r="O80" s="305"/>
      <c r="P80" s="258"/>
      <c r="Q80" s="340" t="s">
        <v>18</v>
      </c>
      <c r="R80" s="258"/>
      <c r="S80" s="258"/>
      <c r="T80" s="340" t="s">
        <v>241</v>
      </c>
      <c r="U80" s="258"/>
      <c r="V80" s="258"/>
      <c r="W80" s="258"/>
      <c r="X80" s="258"/>
      <c r="Y80" s="258"/>
      <c r="Z80" s="258"/>
      <c r="AA80" s="258"/>
      <c r="AB80" s="258"/>
      <c r="AC80" s="258"/>
      <c r="AD80" s="258"/>
      <c r="AE80" s="258"/>
      <c r="AF80" s="258"/>
      <c r="AG80" s="258"/>
      <c r="AH80" s="258"/>
      <c r="AI80" s="258"/>
      <c r="AJ80" s="258"/>
    </row>
    <row r="81" spans="1:36" ht="15" customHeight="1" x14ac:dyDescent="0.25">
      <c r="A81" s="170" t="str">
        <f t="shared" si="0"/>
        <v/>
      </c>
      <c r="B81" s="170">
        <f t="shared" si="2"/>
        <v>31</v>
      </c>
      <c r="C81" s="302"/>
      <c r="D81" s="65" t="str">
        <f>IF('Journal prep'!A38=" "," ",'Journal prep'!A38)</f>
        <v xml:space="preserve"> </v>
      </c>
      <c r="E81" s="66" t="str">
        <f>IF('Journal prep'!B38=" "," ",'Journal prep'!B38)</f>
        <v xml:space="preserve"> </v>
      </c>
      <c r="F81" s="66" t="str">
        <f t="shared" si="3"/>
        <v>99999</v>
      </c>
      <c r="G81" s="67"/>
      <c r="H81" s="68" t="str">
        <f>IF('Journal prep'!C38=" "," ",'Journal prep'!C38)</f>
        <v>99999-999</v>
      </c>
      <c r="I81" s="67"/>
      <c r="J81" s="69" t="str">
        <f>IF('Journal prep'!E38=" "," ",'Journal prep'!E38)</f>
        <v xml:space="preserve"> </v>
      </c>
      <c r="K81" s="64" t="str">
        <f>IF('Journal prep'!D38=" "," ",'Journal prep'!D38)</f>
        <v xml:space="preserve"> </v>
      </c>
      <c r="L81" s="62">
        <f>IF('Journal prep'!J38=" "," ",'Journal prep'!J38)</f>
        <v>0</v>
      </c>
      <c r="M81" s="63">
        <f t="shared" si="4"/>
        <v>0</v>
      </c>
      <c r="N81" s="338" t="str">
        <f>IF('Journal prep'!K38=" "," ",'Journal prep'!K38)</f>
        <v xml:space="preserve">IMPREST: Cash Spent by  00-Jan-00 to 00-Jan-00 </v>
      </c>
      <c r="O81" s="305"/>
      <c r="P81" s="258"/>
      <c r="Q81" s="340" t="s">
        <v>18</v>
      </c>
      <c r="R81" s="258"/>
      <c r="S81" s="258"/>
      <c r="T81" s="340" t="s">
        <v>241</v>
      </c>
      <c r="U81" s="258"/>
      <c r="V81" s="258"/>
      <c r="W81" s="258"/>
      <c r="X81" s="258"/>
      <c r="Y81" s="258"/>
      <c r="Z81" s="258"/>
      <c r="AA81" s="258"/>
      <c r="AB81" s="258"/>
      <c r="AC81" s="258"/>
      <c r="AD81" s="258"/>
      <c r="AE81" s="258"/>
      <c r="AF81" s="258"/>
      <c r="AG81" s="258"/>
      <c r="AH81" s="258"/>
      <c r="AI81" s="258"/>
      <c r="AJ81" s="258"/>
    </row>
    <row r="82" spans="1:36" ht="15" customHeight="1" x14ac:dyDescent="0.25">
      <c r="A82" s="170" t="str">
        <f t="shared" si="0"/>
        <v/>
      </c>
      <c r="B82" s="170">
        <f t="shared" si="2"/>
        <v>32</v>
      </c>
      <c r="C82" s="302"/>
      <c r="D82" s="65" t="str">
        <f>IF('Journal prep'!A39=" "," ",'Journal prep'!A39)</f>
        <v xml:space="preserve"> </v>
      </c>
      <c r="E82" s="66" t="str">
        <f>IF('Journal prep'!B39=" "," ",'Journal prep'!B39)</f>
        <v xml:space="preserve"> </v>
      </c>
      <c r="F82" s="66" t="str">
        <f t="shared" si="3"/>
        <v>99999</v>
      </c>
      <c r="G82" s="67"/>
      <c r="H82" s="68" t="str">
        <f>IF('Journal prep'!C39=" "," ",'Journal prep'!C39)</f>
        <v>99999-999</v>
      </c>
      <c r="I82" s="67"/>
      <c r="J82" s="69" t="str">
        <f>IF('Journal prep'!E39=" "," ",'Journal prep'!E39)</f>
        <v xml:space="preserve"> </v>
      </c>
      <c r="K82" s="64" t="str">
        <f>IF('Journal prep'!D39=" "," ",'Journal prep'!D39)</f>
        <v xml:space="preserve"> </v>
      </c>
      <c r="L82" s="62">
        <f>IF('Journal prep'!J39=" "," ",'Journal prep'!J39)</f>
        <v>0</v>
      </c>
      <c r="M82" s="63">
        <f t="shared" si="4"/>
        <v>0</v>
      </c>
      <c r="N82" s="338" t="str">
        <f>IF('Journal prep'!K39=" "," ",'Journal prep'!K39)</f>
        <v xml:space="preserve">IMPREST: Cash Spent by  00-Jan-00 to 00-Jan-00 </v>
      </c>
      <c r="O82" s="305"/>
      <c r="P82" s="258"/>
      <c r="Q82" s="340" t="s">
        <v>18</v>
      </c>
      <c r="R82" s="258"/>
      <c r="S82" s="258"/>
      <c r="T82" s="340" t="s">
        <v>241</v>
      </c>
      <c r="U82" s="258"/>
      <c r="V82" s="258"/>
      <c r="W82" s="258"/>
      <c r="X82" s="258"/>
      <c r="Y82" s="258"/>
      <c r="Z82" s="258"/>
      <c r="AA82" s="258"/>
      <c r="AB82" s="258"/>
      <c r="AC82" s="258"/>
      <c r="AD82" s="258"/>
      <c r="AE82" s="258"/>
      <c r="AF82" s="258"/>
      <c r="AG82" s="258"/>
      <c r="AH82" s="258"/>
      <c r="AI82" s="258"/>
      <c r="AJ82" s="258"/>
    </row>
    <row r="83" spans="1:36" ht="15" customHeight="1" x14ac:dyDescent="0.25">
      <c r="A83" s="170" t="str">
        <f t="shared" si="0"/>
        <v/>
      </c>
      <c r="B83" s="170">
        <f t="shared" si="2"/>
        <v>33</v>
      </c>
      <c r="C83" s="302"/>
      <c r="D83" s="65" t="str">
        <f>IF('Journal prep'!A40=" "," ",'Journal prep'!A40)</f>
        <v xml:space="preserve"> </v>
      </c>
      <c r="E83" s="66" t="str">
        <f>IF('Journal prep'!B40=" "," ",'Journal prep'!B40)</f>
        <v xml:space="preserve"> </v>
      </c>
      <c r="F83" s="66" t="str">
        <f t="shared" si="3"/>
        <v>99999</v>
      </c>
      <c r="G83" s="67"/>
      <c r="H83" s="68" t="str">
        <f>IF('Journal prep'!C40=" "," ",'Journal prep'!C40)</f>
        <v>99999-999</v>
      </c>
      <c r="I83" s="67"/>
      <c r="J83" s="69" t="str">
        <f>IF('Journal prep'!E40=" "," ",'Journal prep'!E40)</f>
        <v xml:space="preserve"> </v>
      </c>
      <c r="K83" s="64" t="str">
        <f>IF('Journal prep'!D40=" "," ",'Journal prep'!D40)</f>
        <v xml:space="preserve"> </v>
      </c>
      <c r="L83" s="62">
        <f>IF('Journal prep'!J40=" "," ",'Journal prep'!J40)</f>
        <v>0</v>
      </c>
      <c r="M83" s="63">
        <f t="shared" si="4"/>
        <v>0</v>
      </c>
      <c r="N83" s="338" t="str">
        <f>IF('Journal prep'!K40=" "," ",'Journal prep'!K40)</f>
        <v xml:space="preserve">IMPREST: Cash Spent by  00-Jan-00 to 00-Jan-00 </v>
      </c>
      <c r="O83" s="305"/>
      <c r="P83" s="258"/>
      <c r="Q83" s="340" t="s">
        <v>18</v>
      </c>
      <c r="R83" s="258"/>
      <c r="S83" s="258"/>
      <c r="T83" s="340" t="s">
        <v>241</v>
      </c>
      <c r="U83" s="258"/>
      <c r="V83" s="258"/>
      <c r="W83" s="258"/>
      <c r="X83" s="258"/>
      <c r="Y83" s="258"/>
      <c r="Z83" s="258"/>
      <c r="AA83" s="258"/>
      <c r="AB83" s="258"/>
      <c r="AC83" s="258"/>
      <c r="AD83" s="258"/>
      <c r="AE83" s="258"/>
      <c r="AF83" s="258"/>
      <c r="AG83" s="258"/>
      <c r="AH83" s="258"/>
      <c r="AI83" s="258"/>
      <c r="AJ83" s="258"/>
    </row>
    <row r="84" spans="1:36" ht="15" customHeight="1" x14ac:dyDescent="0.25">
      <c r="A84" s="170" t="str">
        <f t="shared" si="0"/>
        <v/>
      </c>
      <c r="B84" s="170">
        <f t="shared" si="2"/>
        <v>34</v>
      </c>
      <c r="C84" s="302"/>
      <c r="D84" s="65" t="str">
        <f>IF('Journal prep'!A41=" "," ",'Journal prep'!A41)</f>
        <v xml:space="preserve"> </v>
      </c>
      <c r="E84" s="66" t="str">
        <f>IF('Journal prep'!B41=" "," ",'Journal prep'!B41)</f>
        <v xml:space="preserve"> </v>
      </c>
      <c r="F84" s="66" t="str">
        <f t="shared" si="3"/>
        <v>99999</v>
      </c>
      <c r="G84" s="67"/>
      <c r="H84" s="68" t="str">
        <f>IF('Journal prep'!C41=" "," ",'Journal prep'!C41)</f>
        <v>99999-999</v>
      </c>
      <c r="I84" s="67"/>
      <c r="J84" s="69" t="str">
        <f>IF('Journal prep'!E41=" "," ",'Journal prep'!E41)</f>
        <v xml:space="preserve"> </v>
      </c>
      <c r="K84" s="64" t="str">
        <f>IF('Journal prep'!D41=" "," ",'Journal prep'!D41)</f>
        <v xml:space="preserve"> </v>
      </c>
      <c r="L84" s="62">
        <f>IF('Journal prep'!J41=" "," ",'Journal prep'!J41)</f>
        <v>0</v>
      </c>
      <c r="M84" s="63">
        <f t="shared" si="4"/>
        <v>0</v>
      </c>
      <c r="N84" s="338" t="str">
        <f>IF('Journal prep'!K41=" "," ",'Journal prep'!K41)</f>
        <v xml:space="preserve">IMPREST: Cash Spent by  00-Jan-00 to 00-Jan-00 </v>
      </c>
      <c r="O84" s="305"/>
      <c r="P84" s="258"/>
      <c r="Q84" s="340" t="s">
        <v>18</v>
      </c>
      <c r="R84" s="258"/>
      <c r="S84" s="258"/>
      <c r="T84" s="340" t="s">
        <v>241</v>
      </c>
      <c r="U84" s="258"/>
      <c r="V84" s="258"/>
      <c r="W84" s="258"/>
      <c r="X84" s="258"/>
      <c r="Y84" s="258"/>
      <c r="Z84" s="258"/>
      <c r="AA84" s="258"/>
      <c r="AB84" s="258"/>
      <c r="AC84" s="258"/>
      <c r="AD84" s="258"/>
      <c r="AE84" s="258"/>
      <c r="AF84" s="258"/>
      <c r="AG84" s="258"/>
      <c r="AH84" s="258"/>
      <c r="AI84" s="258"/>
      <c r="AJ84" s="258"/>
    </row>
    <row r="85" spans="1:36" ht="15" customHeight="1" x14ac:dyDescent="0.25">
      <c r="A85" s="170" t="str">
        <f t="shared" si="0"/>
        <v/>
      </c>
      <c r="B85" s="170">
        <f t="shared" si="2"/>
        <v>35</v>
      </c>
      <c r="C85" s="302"/>
      <c r="D85" s="65" t="str">
        <f>IF('Journal prep'!A42=" "," ",'Journal prep'!A42)</f>
        <v xml:space="preserve"> </v>
      </c>
      <c r="E85" s="66" t="str">
        <f>IF('Journal prep'!B42=" "," ",'Journal prep'!B42)</f>
        <v xml:space="preserve"> </v>
      </c>
      <c r="F85" s="66" t="str">
        <f t="shared" si="3"/>
        <v>99999</v>
      </c>
      <c r="G85" s="67"/>
      <c r="H85" s="68" t="str">
        <f>IF('Journal prep'!C42=" "," ",'Journal prep'!C42)</f>
        <v>99999-999</v>
      </c>
      <c r="I85" s="67"/>
      <c r="J85" s="69" t="str">
        <f>IF('Journal prep'!E42=" "," ",'Journal prep'!E42)</f>
        <v xml:space="preserve"> </v>
      </c>
      <c r="K85" s="64" t="str">
        <f>IF('Journal prep'!D42=" "," ",'Journal prep'!D42)</f>
        <v xml:space="preserve"> </v>
      </c>
      <c r="L85" s="62">
        <f>IF('Journal prep'!J42=" "," ",'Journal prep'!J42)</f>
        <v>0</v>
      </c>
      <c r="M85" s="63">
        <f t="shared" si="4"/>
        <v>0</v>
      </c>
      <c r="N85" s="338" t="str">
        <f>IF('Journal prep'!K42=" "," ",'Journal prep'!K42)</f>
        <v xml:space="preserve">IMPREST: Cash Spent by  00-Jan-00 to 00-Jan-00 </v>
      </c>
      <c r="O85" s="305"/>
      <c r="P85" s="258"/>
      <c r="Q85" s="340" t="s">
        <v>18</v>
      </c>
      <c r="R85" s="258"/>
      <c r="S85" s="258"/>
      <c r="T85" s="340" t="s">
        <v>241</v>
      </c>
      <c r="U85" s="258"/>
      <c r="V85" s="258"/>
      <c r="W85" s="258"/>
      <c r="X85" s="258"/>
      <c r="Y85" s="258"/>
      <c r="Z85" s="258"/>
      <c r="AA85" s="258"/>
      <c r="AB85" s="258"/>
      <c r="AC85" s="258"/>
      <c r="AD85" s="258"/>
      <c r="AE85" s="258"/>
      <c r="AF85" s="258"/>
      <c r="AG85" s="258"/>
      <c r="AH85" s="258"/>
      <c r="AI85" s="258"/>
      <c r="AJ85" s="258"/>
    </row>
    <row r="86" spans="1:36" ht="15" customHeight="1" x14ac:dyDescent="0.25">
      <c r="A86" s="170" t="str">
        <f t="shared" si="0"/>
        <v/>
      </c>
      <c r="B86" s="170">
        <f t="shared" si="2"/>
        <v>36</v>
      </c>
      <c r="C86" s="302"/>
      <c r="D86" s="65" t="str">
        <f>IF('Journal prep'!A43=" "," ",'Journal prep'!A43)</f>
        <v xml:space="preserve"> </v>
      </c>
      <c r="E86" s="66" t="str">
        <f>IF('Journal prep'!B43=" "," ",'Journal prep'!B43)</f>
        <v xml:space="preserve"> </v>
      </c>
      <c r="F86" s="66" t="str">
        <f t="shared" si="3"/>
        <v>99999</v>
      </c>
      <c r="G86" s="67"/>
      <c r="H86" s="68" t="str">
        <f>IF('Journal prep'!C43=" "," ",'Journal prep'!C43)</f>
        <v>99999-999</v>
      </c>
      <c r="I86" s="67"/>
      <c r="J86" s="69" t="str">
        <f>IF('Journal prep'!E43=" "," ",'Journal prep'!E43)</f>
        <v xml:space="preserve"> </v>
      </c>
      <c r="K86" s="64" t="str">
        <f>IF('Journal prep'!D43=" "," ",'Journal prep'!D43)</f>
        <v xml:space="preserve"> </v>
      </c>
      <c r="L86" s="62">
        <f>IF('Journal prep'!J43=" "," ",'Journal prep'!J43)</f>
        <v>0</v>
      </c>
      <c r="M86" s="63">
        <f t="shared" si="4"/>
        <v>0</v>
      </c>
      <c r="N86" s="338" t="str">
        <f>IF('Journal prep'!K43=" "," ",'Journal prep'!K43)</f>
        <v xml:space="preserve">IMPREST: Cash Spent by  00-Jan-00 to 00-Jan-00 </v>
      </c>
      <c r="O86" s="305"/>
      <c r="P86" s="258"/>
      <c r="Q86" s="340" t="s">
        <v>18</v>
      </c>
      <c r="R86" s="258"/>
      <c r="S86" s="258"/>
      <c r="T86" s="340" t="s">
        <v>241</v>
      </c>
      <c r="U86" s="258"/>
      <c r="V86" s="258"/>
      <c r="W86" s="258"/>
      <c r="X86" s="258"/>
      <c r="Y86" s="258"/>
      <c r="Z86" s="258"/>
      <c r="AA86" s="258"/>
      <c r="AB86" s="258"/>
      <c r="AC86" s="258"/>
      <c r="AD86" s="258"/>
      <c r="AE86" s="258"/>
      <c r="AF86" s="258"/>
      <c r="AG86" s="258"/>
      <c r="AH86" s="258"/>
      <c r="AI86" s="258"/>
      <c r="AJ86" s="258"/>
    </row>
    <row r="87" spans="1:36" ht="15" customHeight="1" x14ac:dyDescent="0.25">
      <c r="A87" s="170" t="str">
        <f t="shared" si="0"/>
        <v/>
      </c>
      <c r="B87" s="170">
        <f t="shared" si="2"/>
        <v>37</v>
      </c>
      <c r="C87" s="302"/>
      <c r="D87" s="65" t="str">
        <f>IF('Journal prep'!A44=" "," ",'Journal prep'!A44)</f>
        <v xml:space="preserve"> </v>
      </c>
      <c r="E87" s="66" t="str">
        <f>IF('Journal prep'!B44=" "," ",'Journal prep'!B44)</f>
        <v xml:space="preserve"> </v>
      </c>
      <c r="F87" s="66" t="str">
        <f t="shared" si="3"/>
        <v>99999</v>
      </c>
      <c r="G87" s="67"/>
      <c r="H87" s="68" t="str">
        <f>IF('Journal prep'!C44=" "," ",'Journal prep'!C44)</f>
        <v>99999-999</v>
      </c>
      <c r="I87" s="67"/>
      <c r="J87" s="69" t="str">
        <f>IF('Journal prep'!E44=" "," ",'Journal prep'!E44)</f>
        <v xml:space="preserve"> </v>
      </c>
      <c r="K87" s="64" t="str">
        <f>IF('Journal prep'!D44=" "," ",'Journal prep'!D44)</f>
        <v xml:space="preserve"> </v>
      </c>
      <c r="L87" s="62">
        <f>IF('Journal prep'!J44=" "," ",'Journal prep'!J44)</f>
        <v>0</v>
      </c>
      <c r="M87" s="63">
        <f t="shared" si="4"/>
        <v>0</v>
      </c>
      <c r="N87" s="338" t="str">
        <f>IF('Journal prep'!K44=" "," ",'Journal prep'!K44)</f>
        <v xml:space="preserve">IMPREST: Cash Spent by  00-Jan-00 to 00-Jan-00 </v>
      </c>
      <c r="O87" s="305"/>
      <c r="P87" s="258"/>
      <c r="Q87" s="340" t="s">
        <v>18</v>
      </c>
      <c r="R87" s="258"/>
      <c r="S87" s="258"/>
      <c r="T87" s="340" t="s">
        <v>241</v>
      </c>
      <c r="U87" s="258"/>
      <c r="V87" s="258"/>
      <c r="W87" s="258"/>
      <c r="X87" s="258"/>
      <c r="Y87" s="258"/>
      <c r="Z87" s="258"/>
      <c r="AA87" s="258"/>
      <c r="AB87" s="258"/>
      <c r="AC87" s="258"/>
      <c r="AD87" s="258"/>
      <c r="AE87" s="258"/>
      <c r="AF87" s="258"/>
      <c r="AG87" s="258"/>
      <c r="AH87" s="258"/>
      <c r="AI87" s="258"/>
      <c r="AJ87" s="258"/>
    </row>
    <row r="88" spans="1:36" ht="15" customHeight="1" x14ac:dyDescent="0.25">
      <c r="A88" s="170" t="str">
        <f t="shared" si="0"/>
        <v/>
      </c>
      <c r="B88" s="170">
        <f t="shared" si="2"/>
        <v>38</v>
      </c>
      <c r="C88" s="302"/>
      <c r="D88" s="65" t="str">
        <f>IF('Journal prep'!A45=" "," ",'Journal prep'!A45)</f>
        <v xml:space="preserve"> </v>
      </c>
      <c r="E88" s="66" t="str">
        <f>IF('Journal prep'!B45=" "," ",'Journal prep'!B45)</f>
        <v xml:space="preserve"> </v>
      </c>
      <c r="F88" s="66" t="str">
        <f t="shared" si="3"/>
        <v>99999</v>
      </c>
      <c r="G88" s="67"/>
      <c r="H88" s="68" t="str">
        <f>IF('Journal prep'!C45=" "," ",'Journal prep'!C45)</f>
        <v>99999-999</v>
      </c>
      <c r="I88" s="67"/>
      <c r="J88" s="69" t="str">
        <f>IF('Journal prep'!E45=" "," ",'Journal prep'!E45)</f>
        <v xml:space="preserve"> </v>
      </c>
      <c r="K88" s="64" t="str">
        <f>IF('Journal prep'!D45=" "," ",'Journal prep'!D45)</f>
        <v xml:space="preserve"> </v>
      </c>
      <c r="L88" s="62">
        <f>IF('Journal prep'!J45=" "," ",'Journal prep'!J45)</f>
        <v>0</v>
      </c>
      <c r="M88" s="63">
        <f t="shared" si="4"/>
        <v>0</v>
      </c>
      <c r="N88" s="338" t="str">
        <f>IF('Journal prep'!K45=" "," ",'Journal prep'!K45)</f>
        <v xml:space="preserve">IMPREST: Cash Spent by  00-Jan-00 to 00-Jan-00 </v>
      </c>
      <c r="O88" s="305"/>
      <c r="P88" s="258"/>
      <c r="Q88" s="340" t="s">
        <v>18</v>
      </c>
      <c r="R88" s="258"/>
      <c r="S88" s="258"/>
      <c r="T88" s="340" t="s">
        <v>241</v>
      </c>
      <c r="U88" s="258"/>
      <c r="V88" s="258"/>
      <c r="W88" s="258"/>
      <c r="X88" s="258"/>
      <c r="Y88" s="258"/>
      <c r="Z88" s="258"/>
      <c r="AA88" s="258"/>
      <c r="AB88" s="258"/>
      <c r="AC88" s="258"/>
      <c r="AD88" s="258"/>
      <c r="AE88" s="258"/>
      <c r="AF88" s="258"/>
      <c r="AG88" s="258"/>
      <c r="AH88" s="258"/>
      <c r="AI88" s="258"/>
      <c r="AJ88" s="258"/>
    </row>
    <row r="89" spans="1:36" ht="15" customHeight="1" x14ac:dyDescent="0.25">
      <c r="A89" s="170" t="str">
        <f t="shared" si="0"/>
        <v/>
      </c>
      <c r="B89" s="170">
        <f t="shared" si="2"/>
        <v>39</v>
      </c>
      <c r="C89" s="302"/>
      <c r="D89" s="65" t="str">
        <f>IF('Journal prep'!A46=" "," ",'Journal prep'!A46)</f>
        <v xml:space="preserve"> </v>
      </c>
      <c r="E89" s="66" t="str">
        <f>IF('Journal prep'!B46=" "," ",'Journal prep'!B46)</f>
        <v xml:space="preserve"> </v>
      </c>
      <c r="F89" s="66" t="str">
        <f t="shared" si="3"/>
        <v>99999</v>
      </c>
      <c r="G89" s="67"/>
      <c r="H89" s="68" t="str">
        <f>IF('Journal prep'!C46=" "," ",'Journal prep'!C46)</f>
        <v>99999-999</v>
      </c>
      <c r="I89" s="67"/>
      <c r="J89" s="69" t="str">
        <f>IF('Journal prep'!E46=" "," ",'Journal prep'!E46)</f>
        <v xml:space="preserve"> </v>
      </c>
      <c r="K89" s="64" t="str">
        <f>IF('Journal prep'!D46=" "," ",'Journal prep'!D46)</f>
        <v xml:space="preserve"> </v>
      </c>
      <c r="L89" s="62">
        <f>IF('Journal prep'!J46=" "," ",'Journal prep'!J46)</f>
        <v>0</v>
      </c>
      <c r="M89" s="63">
        <f t="shared" si="4"/>
        <v>0</v>
      </c>
      <c r="N89" s="338" t="str">
        <f>IF('Journal prep'!K46=" "," ",'Journal prep'!K46)</f>
        <v xml:space="preserve">IMPREST: Cash Spent by  00-Jan-00 to 00-Jan-00 </v>
      </c>
      <c r="O89" s="305"/>
      <c r="P89" s="258"/>
      <c r="Q89" s="340" t="s">
        <v>18</v>
      </c>
      <c r="R89" s="258"/>
      <c r="S89" s="258"/>
      <c r="T89" s="340" t="s">
        <v>241</v>
      </c>
      <c r="U89" s="258"/>
      <c r="V89" s="258"/>
      <c r="W89" s="258"/>
      <c r="X89" s="258"/>
      <c r="Y89" s="258"/>
      <c r="Z89" s="258"/>
      <c r="AA89" s="258"/>
      <c r="AB89" s="258"/>
      <c r="AC89" s="258"/>
      <c r="AD89" s="258"/>
      <c r="AE89" s="258"/>
      <c r="AF89" s="258"/>
      <c r="AG89" s="258"/>
      <c r="AH89" s="258"/>
      <c r="AI89" s="258"/>
      <c r="AJ89" s="258"/>
    </row>
    <row r="90" spans="1:36" ht="15" customHeight="1" x14ac:dyDescent="0.25">
      <c r="A90" s="170" t="str">
        <f t="shared" si="0"/>
        <v/>
      </c>
      <c r="B90" s="170">
        <f t="shared" si="2"/>
        <v>40</v>
      </c>
      <c r="C90" s="302"/>
      <c r="D90" s="65" t="str">
        <f>IF('Journal prep'!A47=" "," ",'Journal prep'!A47)</f>
        <v xml:space="preserve"> </v>
      </c>
      <c r="E90" s="66" t="str">
        <f>IF('Journal prep'!B47=" "," ",'Journal prep'!B47)</f>
        <v xml:space="preserve"> </v>
      </c>
      <c r="F90" s="66" t="str">
        <f t="shared" si="3"/>
        <v>99999</v>
      </c>
      <c r="G90" s="67"/>
      <c r="H90" s="68" t="str">
        <f>IF('Journal prep'!C47=" "," ",'Journal prep'!C47)</f>
        <v>99999-999</v>
      </c>
      <c r="I90" s="67"/>
      <c r="J90" s="69" t="str">
        <f>IF('Journal prep'!E47=" "," ",'Journal prep'!E47)</f>
        <v xml:space="preserve"> </v>
      </c>
      <c r="K90" s="64" t="str">
        <f>IF('Journal prep'!D47=" "," ",'Journal prep'!D47)</f>
        <v xml:space="preserve"> </v>
      </c>
      <c r="L90" s="62">
        <f>IF('Journal prep'!J47=" "," ",'Journal prep'!J47)</f>
        <v>0</v>
      </c>
      <c r="M90" s="63">
        <f t="shared" si="4"/>
        <v>0</v>
      </c>
      <c r="N90" s="338" t="str">
        <f>IF('Journal prep'!K47=" "," ",'Journal prep'!K47)</f>
        <v xml:space="preserve">IMPREST: Cash Spent by  00-Jan-00 to 00-Jan-00 </v>
      </c>
      <c r="O90" s="305"/>
      <c r="P90" s="258"/>
      <c r="Q90" s="340" t="s">
        <v>18</v>
      </c>
      <c r="R90" s="258"/>
      <c r="S90" s="258"/>
      <c r="T90" s="340" t="s">
        <v>241</v>
      </c>
      <c r="U90" s="258"/>
      <c r="V90" s="258"/>
      <c r="W90" s="258"/>
      <c r="X90" s="258"/>
      <c r="Y90" s="258"/>
      <c r="Z90" s="258"/>
      <c r="AA90" s="258"/>
      <c r="AB90" s="258"/>
      <c r="AC90" s="258"/>
      <c r="AD90" s="258"/>
      <c r="AE90" s="258"/>
      <c r="AF90" s="258"/>
      <c r="AG90" s="258"/>
      <c r="AH90" s="258"/>
      <c r="AI90" s="258"/>
      <c r="AJ90" s="258"/>
    </row>
    <row r="91" spans="1:36" ht="15" customHeight="1" x14ac:dyDescent="0.25">
      <c r="A91" s="170" t="str">
        <f t="shared" si="0"/>
        <v/>
      </c>
      <c r="B91" s="170">
        <f t="shared" si="2"/>
        <v>41</v>
      </c>
      <c r="C91" s="302"/>
      <c r="D91" s="65" t="str">
        <f>IF('Journal prep'!A48=" "," ",'Journal prep'!A48)</f>
        <v xml:space="preserve"> </v>
      </c>
      <c r="E91" s="66" t="str">
        <f>IF('Journal prep'!B48=" "," ",'Journal prep'!B48)</f>
        <v xml:space="preserve"> </v>
      </c>
      <c r="F91" s="66" t="str">
        <f t="shared" si="3"/>
        <v>99999</v>
      </c>
      <c r="G91" s="67"/>
      <c r="H91" s="68" t="str">
        <f>IF('Journal prep'!C48=" "," ",'Journal prep'!C48)</f>
        <v>99999-999</v>
      </c>
      <c r="I91" s="67"/>
      <c r="J91" s="69" t="str">
        <f>IF('Journal prep'!E48=" "," ",'Journal prep'!E48)</f>
        <v xml:space="preserve"> </v>
      </c>
      <c r="K91" s="64" t="str">
        <f>IF('Journal prep'!D48=" "," ",'Journal prep'!D48)</f>
        <v xml:space="preserve"> </v>
      </c>
      <c r="L91" s="62">
        <f>IF('Journal prep'!J48=" "," ",'Journal prep'!J48)</f>
        <v>0</v>
      </c>
      <c r="M91" s="63">
        <f t="shared" si="4"/>
        <v>0</v>
      </c>
      <c r="N91" s="338" t="str">
        <f>IF('Journal prep'!K48=" "," ",'Journal prep'!K48)</f>
        <v xml:space="preserve">IMPREST: Cash Spent by  00-Jan-00 to 00-Jan-00 </v>
      </c>
      <c r="O91" s="305"/>
      <c r="P91" s="258"/>
      <c r="Q91" s="340" t="s">
        <v>18</v>
      </c>
      <c r="R91" s="258"/>
      <c r="S91" s="258"/>
      <c r="T91" s="340" t="s">
        <v>241</v>
      </c>
      <c r="U91" s="258"/>
      <c r="V91" s="258"/>
      <c r="W91" s="258"/>
      <c r="X91" s="258"/>
      <c r="Y91" s="258"/>
      <c r="Z91" s="258"/>
      <c r="AA91" s="258"/>
      <c r="AB91" s="258"/>
      <c r="AC91" s="258"/>
      <c r="AD91" s="258"/>
      <c r="AE91" s="258"/>
      <c r="AF91" s="258"/>
      <c r="AG91" s="258"/>
      <c r="AH91" s="258"/>
      <c r="AI91" s="258"/>
      <c r="AJ91" s="258"/>
    </row>
    <row r="92" spans="1:36" ht="15" customHeight="1" x14ac:dyDescent="0.25">
      <c r="A92" s="170" t="str">
        <f t="shared" si="0"/>
        <v/>
      </c>
      <c r="B92" s="170">
        <f t="shared" si="2"/>
        <v>42</v>
      </c>
      <c r="C92" s="302"/>
      <c r="D92" s="65" t="str">
        <f>IF('Journal prep'!A49=" "," ",'Journal prep'!A49)</f>
        <v xml:space="preserve"> </v>
      </c>
      <c r="E92" s="66" t="str">
        <f>IF('Journal prep'!B49=" "," ",'Journal prep'!B49)</f>
        <v xml:space="preserve"> </v>
      </c>
      <c r="F92" s="66" t="str">
        <f t="shared" si="3"/>
        <v>99999</v>
      </c>
      <c r="G92" s="67"/>
      <c r="H92" s="68" t="str">
        <f>IF('Journal prep'!C49=" "," ",'Journal prep'!C49)</f>
        <v>99999-999</v>
      </c>
      <c r="I92" s="67"/>
      <c r="J92" s="69" t="str">
        <f>IF('Journal prep'!E49=" "," ",'Journal prep'!E49)</f>
        <v xml:space="preserve"> </v>
      </c>
      <c r="K92" s="64" t="str">
        <f>IF('Journal prep'!D49=" "," ",'Journal prep'!D49)</f>
        <v xml:space="preserve"> </v>
      </c>
      <c r="L92" s="62">
        <f>IF('Journal prep'!J49=" "," ",'Journal prep'!J49)</f>
        <v>0</v>
      </c>
      <c r="M92" s="63">
        <f t="shared" si="4"/>
        <v>0</v>
      </c>
      <c r="N92" s="338" t="str">
        <f>IF('Journal prep'!K49=" "," ",'Journal prep'!K49)</f>
        <v xml:space="preserve">IMPREST: Cash Spent by  00-Jan-00 to 00-Jan-00 </v>
      </c>
      <c r="O92" s="305"/>
      <c r="P92" s="258"/>
      <c r="Q92" s="340" t="s">
        <v>18</v>
      </c>
      <c r="R92" s="258"/>
      <c r="S92" s="258"/>
      <c r="T92" s="340" t="s">
        <v>241</v>
      </c>
      <c r="U92" s="258"/>
      <c r="V92" s="258"/>
      <c r="W92" s="258"/>
      <c r="X92" s="258"/>
      <c r="Y92" s="258"/>
      <c r="Z92" s="258"/>
      <c r="AA92" s="258"/>
      <c r="AB92" s="258"/>
      <c r="AC92" s="258"/>
      <c r="AD92" s="258"/>
      <c r="AE92" s="258"/>
      <c r="AF92" s="258"/>
      <c r="AG92" s="258"/>
      <c r="AH92" s="258"/>
      <c r="AI92" s="258"/>
      <c r="AJ92" s="258"/>
    </row>
    <row r="93" spans="1:36" ht="15" customHeight="1" x14ac:dyDescent="0.25">
      <c r="A93" s="170" t="str">
        <f t="shared" si="0"/>
        <v/>
      </c>
      <c r="B93" s="170">
        <f t="shared" si="2"/>
        <v>43</v>
      </c>
      <c r="C93" s="302"/>
      <c r="D93" s="65" t="str">
        <f>IF('Journal prep'!A50=" "," ",'Journal prep'!A50)</f>
        <v xml:space="preserve"> </v>
      </c>
      <c r="E93" s="66" t="str">
        <f>IF('Journal prep'!B50=" "," ",'Journal prep'!B50)</f>
        <v xml:space="preserve"> </v>
      </c>
      <c r="F93" s="66" t="str">
        <f t="shared" si="3"/>
        <v>99999</v>
      </c>
      <c r="G93" s="67"/>
      <c r="H93" s="68" t="str">
        <f>IF('Journal prep'!C50=" "," ",'Journal prep'!C50)</f>
        <v>99999-999</v>
      </c>
      <c r="I93" s="67"/>
      <c r="J93" s="69" t="str">
        <f>IF('Journal prep'!E50=" "," ",'Journal prep'!E50)</f>
        <v xml:space="preserve"> </v>
      </c>
      <c r="K93" s="64" t="str">
        <f>IF('Journal prep'!D50=" "," ",'Journal prep'!D50)</f>
        <v xml:space="preserve"> </v>
      </c>
      <c r="L93" s="62">
        <f>IF('Journal prep'!J50=" "," ",'Journal prep'!J50)</f>
        <v>0</v>
      </c>
      <c r="M93" s="63">
        <f t="shared" si="4"/>
        <v>0</v>
      </c>
      <c r="N93" s="338" t="str">
        <f>IF('Journal prep'!K50=" "," ",'Journal prep'!K50)</f>
        <v xml:space="preserve">IMPREST: Cash Spent by  00-Jan-00 to 00-Jan-00 </v>
      </c>
      <c r="O93" s="305"/>
      <c r="P93" s="258"/>
      <c r="Q93" s="340" t="s">
        <v>18</v>
      </c>
      <c r="R93" s="258"/>
      <c r="S93" s="258"/>
      <c r="T93" s="340" t="s">
        <v>241</v>
      </c>
      <c r="U93" s="258"/>
      <c r="V93" s="258"/>
      <c r="W93" s="258"/>
      <c r="X93" s="258"/>
      <c r="Y93" s="258"/>
      <c r="Z93" s="258"/>
      <c r="AA93" s="258"/>
      <c r="AB93" s="258"/>
      <c r="AC93" s="258"/>
      <c r="AD93" s="258"/>
      <c r="AE93" s="258"/>
      <c r="AF93" s="258"/>
      <c r="AG93" s="258"/>
      <c r="AH93" s="258"/>
      <c r="AI93" s="258"/>
      <c r="AJ93" s="258"/>
    </row>
    <row r="94" spans="1:36" ht="15" customHeight="1" x14ac:dyDescent="0.25">
      <c r="A94" s="170" t="str">
        <f t="shared" si="0"/>
        <v/>
      </c>
      <c r="B94" s="170">
        <f t="shared" si="2"/>
        <v>44</v>
      </c>
      <c r="C94" s="302"/>
      <c r="D94" s="65" t="str">
        <f>IF('Journal prep'!A51=" "," ",'Journal prep'!A51)</f>
        <v xml:space="preserve"> </v>
      </c>
      <c r="E94" s="66" t="str">
        <f>IF('Journal prep'!B51=" "," ",'Journal prep'!B51)</f>
        <v xml:space="preserve"> </v>
      </c>
      <c r="F94" s="66" t="str">
        <f t="shared" si="3"/>
        <v>99999</v>
      </c>
      <c r="G94" s="67"/>
      <c r="H94" s="68" t="str">
        <f>IF('Journal prep'!C51=" "," ",'Journal prep'!C51)</f>
        <v>99999-999</v>
      </c>
      <c r="I94" s="67"/>
      <c r="J94" s="69" t="str">
        <f>IF('Journal prep'!E51=" "," ",'Journal prep'!E51)</f>
        <v xml:space="preserve"> </v>
      </c>
      <c r="K94" s="64" t="str">
        <f>IF('Journal prep'!D51=" "," ",'Journal prep'!D51)</f>
        <v xml:space="preserve"> </v>
      </c>
      <c r="L94" s="62">
        <f>IF('Journal prep'!J51=" "," ",'Journal prep'!J51)</f>
        <v>0</v>
      </c>
      <c r="M94" s="63">
        <f t="shared" si="4"/>
        <v>0</v>
      </c>
      <c r="N94" s="338" t="str">
        <f>IF('Journal prep'!K51=" "," ",'Journal prep'!K51)</f>
        <v xml:space="preserve">IMPREST: Cash Spent by  00-Jan-00 to 00-Jan-00 </v>
      </c>
      <c r="O94" s="305"/>
      <c r="P94" s="258"/>
      <c r="Q94" s="340" t="s">
        <v>18</v>
      </c>
      <c r="R94" s="258"/>
      <c r="S94" s="258"/>
      <c r="T94" s="340" t="s">
        <v>241</v>
      </c>
      <c r="U94" s="258"/>
      <c r="V94" s="258"/>
      <c r="W94" s="258"/>
      <c r="X94" s="258"/>
      <c r="Y94" s="258"/>
      <c r="Z94" s="258"/>
      <c r="AA94" s="258"/>
      <c r="AB94" s="258"/>
      <c r="AC94" s="258"/>
      <c r="AD94" s="258"/>
      <c r="AE94" s="258"/>
      <c r="AF94" s="258"/>
      <c r="AG94" s="258"/>
      <c r="AH94" s="258"/>
      <c r="AI94" s="258"/>
      <c r="AJ94" s="258"/>
    </row>
    <row r="95" spans="1:36" ht="15" customHeight="1" x14ac:dyDescent="0.25">
      <c r="A95" s="170" t="str">
        <f t="shared" si="0"/>
        <v/>
      </c>
      <c r="B95" s="170">
        <f t="shared" si="2"/>
        <v>45</v>
      </c>
      <c r="C95" s="302"/>
      <c r="D95" s="65" t="str">
        <f>IF('Journal prep'!A52=" "," ",'Journal prep'!A52)</f>
        <v xml:space="preserve"> </v>
      </c>
      <c r="E95" s="66" t="str">
        <f>IF('Journal prep'!B52=" "," ",'Journal prep'!B52)</f>
        <v xml:space="preserve"> </v>
      </c>
      <c r="F95" s="66" t="str">
        <f t="shared" si="3"/>
        <v>99999</v>
      </c>
      <c r="G95" s="67"/>
      <c r="H95" s="68" t="str">
        <f>IF('Journal prep'!C52=" "," ",'Journal prep'!C52)</f>
        <v>99999-999</v>
      </c>
      <c r="I95" s="67"/>
      <c r="J95" s="69" t="str">
        <f>IF('Journal prep'!E52=" "," ",'Journal prep'!E52)</f>
        <v xml:space="preserve"> </v>
      </c>
      <c r="K95" s="64" t="str">
        <f>IF('Journal prep'!D52=" "," ",'Journal prep'!D52)</f>
        <v xml:space="preserve"> </v>
      </c>
      <c r="L95" s="62">
        <f>IF('Journal prep'!J52=" "," ",'Journal prep'!J52)</f>
        <v>0</v>
      </c>
      <c r="M95" s="63">
        <f t="shared" si="4"/>
        <v>0</v>
      </c>
      <c r="N95" s="338" t="str">
        <f>IF('Journal prep'!K52=" "," ",'Journal prep'!K52)</f>
        <v xml:space="preserve">IMPREST: Cash Spent by  00-Jan-00 to 00-Jan-00 </v>
      </c>
      <c r="O95" s="305"/>
      <c r="P95" s="258"/>
      <c r="Q95" s="340" t="s">
        <v>18</v>
      </c>
      <c r="R95" s="258"/>
      <c r="S95" s="258"/>
      <c r="T95" s="340" t="s">
        <v>241</v>
      </c>
      <c r="U95" s="258"/>
      <c r="V95" s="258"/>
      <c r="W95" s="258"/>
      <c r="X95" s="258"/>
      <c r="Y95" s="258"/>
      <c r="Z95" s="258"/>
      <c r="AA95" s="258"/>
      <c r="AB95" s="258"/>
      <c r="AC95" s="258"/>
      <c r="AD95" s="258"/>
      <c r="AE95" s="258"/>
      <c r="AF95" s="258"/>
      <c r="AG95" s="258"/>
      <c r="AH95" s="258"/>
      <c r="AI95" s="258"/>
      <c r="AJ95" s="258"/>
    </row>
    <row r="96" spans="1:36" ht="15" customHeight="1" x14ac:dyDescent="0.25">
      <c r="A96" s="170" t="str">
        <f t="shared" si="0"/>
        <v/>
      </c>
      <c r="B96" s="170">
        <f t="shared" si="2"/>
        <v>46</v>
      </c>
      <c r="C96" s="302"/>
      <c r="D96" s="65" t="str">
        <f>IF('Journal prep'!A53=" "," ",'Journal prep'!A53)</f>
        <v xml:space="preserve"> </v>
      </c>
      <c r="E96" s="66" t="str">
        <f>IF('Journal prep'!B53=" "," ",'Journal prep'!B53)</f>
        <v xml:space="preserve"> </v>
      </c>
      <c r="F96" s="66" t="str">
        <f t="shared" si="3"/>
        <v>99999</v>
      </c>
      <c r="G96" s="67"/>
      <c r="H96" s="68" t="str">
        <f>IF('Journal prep'!C53=" "," ",'Journal prep'!C53)</f>
        <v>99999-999</v>
      </c>
      <c r="I96" s="67"/>
      <c r="J96" s="69" t="str">
        <f>IF('Journal prep'!E53=" "," ",'Journal prep'!E53)</f>
        <v xml:space="preserve"> </v>
      </c>
      <c r="K96" s="64" t="str">
        <f>IF('Journal prep'!D53=" "," ",'Journal prep'!D53)</f>
        <v xml:space="preserve"> </v>
      </c>
      <c r="L96" s="62">
        <f>IF('Journal prep'!J53=" "," ",'Journal prep'!J53)</f>
        <v>0</v>
      </c>
      <c r="M96" s="63">
        <f t="shared" si="4"/>
        <v>0</v>
      </c>
      <c r="N96" s="338" t="str">
        <f>IF('Journal prep'!K53=" "," ",'Journal prep'!K53)</f>
        <v xml:space="preserve">IMPREST: Cash Spent by  00-Jan-00 to 00-Jan-00 </v>
      </c>
      <c r="O96" s="305"/>
      <c r="P96" s="258"/>
      <c r="Q96" s="340" t="s">
        <v>18</v>
      </c>
      <c r="R96" s="258"/>
      <c r="S96" s="258"/>
      <c r="T96" s="340" t="s">
        <v>241</v>
      </c>
      <c r="U96" s="258"/>
      <c r="V96" s="258"/>
      <c r="W96" s="258"/>
      <c r="X96" s="258"/>
      <c r="Y96" s="258"/>
      <c r="Z96" s="258"/>
      <c r="AA96" s="258"/>
      <c r="AB96" s="258"/>
      <c r="AC96" s="258"/>
      <c r="AD96" s="258"/>
      <c r="AE96" s="258"/>
      <c r="AF96" s="258"/>
      <c r="AG96" s="258"/>
      <c r="AH96" s="258"/>
      <c r="AI96" s="258"/>
      <c r="AJ96" s="258"/>
    </row>
    <row r="97" spans="1:36" ht="15" customHeight="1" x14ac:dyDescent="0.25">
      <c r="A97" s="170" t="str">
        <f t="shared" si="0"/>
        <v/>
      </c>
      <c r="B97" s="170">
        <f t="shared" si="2"/>
        <v>47</v>
      </c>
      <c r="C97" s="302"/>
      <c r="D97" s="65" t="str">
        <f>IF('Journal prep'!A54=" "," ",'Journal prep'!A54)</f>
        <v xml:space="preserve"> </v>
      </c>
      <c r="E97" s="66" t="str">
        <f>IF('Journal prep'!B54=" "," ",'Journal prep'!B54)</f>
        <v xml:space="preserve"> </v>
      </c>
      <c r="F97" s="66" t="str">
        <f t="shared" si="3"/>
        <v>99999</v>
      </c>
      <c r="G97" s="67"/>
      <c r="H97" s="68" t="str">
        <f>IF('Journal prep'!C54=" "," ",'Journal prep'!C54)</f>
        <v>99999-999</v>
      </c>
      <c r="I97" s="67"/>
      <c r="J97" s="69" t="str">
        <f>IF('Journal prep'!E54=" "," ",'Journal prep'!E54)</f>
        <v xml:space="preserve"> </v>
      </c>
      <c r="K97" s="64" t="str">
        <f>IF('Journal prep'!D54=" "," ",'Journal prep'!D54)</f>
        <v xml:space="preserve"> </v>
      </c>
      <c r="L97" s="62">
        <f>IF('Journal prep'!J54=" "," ",'Journal prep'!J54)</f>
        <v>0</v>
      </c>
      <c r="M97" s="63">
        <f t="shared" si="4"/>
        <v>0</v>
      </c>
      <c r="N97" s="338" t="str">
        <f>IF('Journal prep'!K54=" "," ",'Journal prep'!K54)</f>
        <v xml:space="preserve">IMPREST: Cash Spent by  00-Jan-00 to 00-Jan-00 </v>
      </c>
      <c r="O97" s="305"/>
      <c r="P97" s="258"/>
      <c r="Q97" s="340" t="s">
        <v>18</v>
      </c>
      <c r="R97" s="258"/>
      <c r="S97" s="258"/>
      <c r="T97" s="340" t="s">
        <v>241</v>
      </c>
      <c r="U97" s="258"/>
      <c r="V97" s="258"/>
      <c r="W97" s="258"/>
      <c r="X97" s="258"/>
      <c r="Y97" s="258"/>
      <c r="Z97" s="258"/>
      <c r="AA97" s="258"/>
      <c r="AB97" s="258"/>
      <c r="AC97" s="258"/>
      <c r="AD97" s="258"/>
      <c r="AE97" s="258"/>
      <c r="AF97" s="258"/>
      <c r="AG97" s="258"/>
      <c r="AH97" s="258"/>
      <c r="AI97" s="258"/>
      <c r="AJ97" s="258"/>
    </row>
    <row r="98" spans="1:36" ht="15" customHeight="1" x14ac:dyDescent="0.25">
      <c r="A98" s="170" t="str">
        <f t="shared" si="0"/>
        <v/>
      </c>
      <c r="B98" s="170">
        <f t="shared" si="2"/>
        <v>48</v>
      </c>
      <c r="C98" s="302"/>
      <c r="D98" s="65" t="str">
        <f>IF('Journal prep'!A55=" "," ",'Journal prep'!A55)</f>
        <v xml:space="preserve"> </v>
      </c>
      <c r="E98" s="66" t="str">
        <f>IF('Journal prep'!B55=" "," ",'Journal prep'!B55)</f>
        <v xml:space="preserve"> </v>
      </c>
      <c r="F98" s="66" t="str">
        <f t="shared" si="3"/>
        <v>99999</v>
      </c>
      <c r="G98" s="67"/>
      <c r="H98" s="68" t="str">
        <f>IF('Journal prep'!C55=" "," ",'Journal prep'!C55)</f>
        <v>99999-999</v>
      </c>
      <c r="I98" s="67"/>
      <c r="J98" s="69" t="str">
        <f>IF('Journal prep'!E55=" "," ",'Journal prep'!E55)</f>
        <v xml:space="preserve"> </v>
      </c>
      <c r="K98" s="64" t="str">
        <f>IF('Journal prep'!D55=" "," ",'Journal prep'!D55)</f>
        <v xml:space="preserve"> </v>
      </c>
      <c r="L98" s="62">
        <f>IF('Journal prep'!J55=" "," ",'Journal prep'!J55)</f>
        <v>0</v>
      </c>
      <c r="M98" s="63">
        <f t="shared" si="4"/>
        <v>0</v>
      </c>
      <c r="N98" s="338" t="str">
        <f>IF('Journal prep'!K55=" "," ",'Journal prep'!K55)</f>
        <v xml:space="preserve">IMPREST: Cash Spent by  00-Jan-00 to 00-Jan-00 </v>
      </c>
      <c r="O98" s="305"/>
      <c r="P98" s="258"/>
      <c r="Q98" s="340" t="s">
        <v>18</v>
      </c>
      <c r="R98" s="258"/>
      <c r="S98" s="258"/>
      <c r="T98" s="340" t="s">
        <v>241</v>
      </c>
      <c r="U98" s="258"/>
      <c r="V98" s="258"/>
      <c r="W98" s="258"/>
      <c r="X98" s="258"/>
      <c r="Y98" s="258"/>
      <c r="Z98" s="258"/>
      <c r="AA98" s="258"/>
      <c r="AB98" s="258"/>
      <c r="AC98" s="258"/>
      <c r="AD98" s="258"/>
      <c r="AE98" s="258"/>
      <c r="AF98" s="258"/>
      <c r="AG98" s="258"/>
      <c r="AH98" s="258"/>
      <c r="AI98" s="258"/>
      <c r="AJ98" s="258"/>
    </row>
    <row r="99" spans="1:36" ht="15" customHeight="1" x14ac:dyDescent="0.25">
      <c r="A99" s="170" t="str">
        <f t="shared" si="0"/>
        <v/>
      </c>
      <c r="B99" s="170">
        <f t="shared" si="2"/>
        <v>49</v>
      </c>
      <c r="C99" s="302"/>
      <c r="D99" s="65" t="str">
        <f>IF('Journal prep'!A56=" "," ",'Journal prep'!A56)</f>
        <v xml:space="preserve"> </v>
      </c>
      <c r="E99" s="66" t="str">
        <f>IF('Journal prep'!B56=" "," ",'Journal prep'!B56)</f>
        <v xml:space="preserve"> </v>
      </c>
      <c r="F99" s="66" t="str">
        <f t="shared" si="3"/>
        <v>99999</v>
      </c>
      <c r="G99" s="67"/>
      <c r="H99" s="68" t="str">
        <f>IF('Journal prep'!C56=" "," ",'Journal prep'!C56)</f>
        <v>99999-999</v>
      </c>
      <c r="I99" s="67"/>
      <c r="J99" s="69" t="str">
        <f>IF('Journal prep'!E56=" "," ",'Journal prep'!E56)</f>
        <v xml:space="preserve"> </v>
      </c>
      <c r="K99" s="64" t="str">
        <f>IF('Journal prep'!D56=" "," ",'Journal prep'!D56)</f>
        <v xml:space="preserve"> </v>
      </c>
      <c r="L99" s="62">
        <f>IF('Journal prep'!J56=" "," ",'Journal prep'!J56)</f>
        <v>0</v>
      </c>
      <c r="M99" s="63">
        <f t="shared" si="4"/>
        <v>0</v>
      </c>
      <c r="N99" s="338" t="str">
        <f>IF('Journal prep'!K56=" "," ",'Journal prep'!K56)</f>
        <v xml:space="preserve">IMPREST: Cash Spent by  00-Jan-00 to 00-Jan-00 </v>
      </c>
      <c r="O99" s="305"/>
      <c r="P99" s="258"/>
      <c r="Q99" s="340" t="s">
        <v>18</v>
      </c>
      <c r="R99" s="258"/>
      <c r="S99" s="258"/>
      <c r="T99" s="340" t="s">
        <v>241</v>
      </c>
      <c r="U99" s="258"/>
      <c r="V99" s="258"/>
      <c r="W99" s="258"/>
      <c r="X99" s="258"/>
      <c r="Y99" s="258"/>
      <c r="Z99" s="258"/>
      <c r="AA99" s="258"/>
      <c r="AB99" s="258"/>
      <c r="AC99" s="258"/>
      <c r="AD99" s="258"/>
      <c r="AE99" s="258"/>
      <c r="AF99" s="258"/>
      <c r="AG99" s="258"/>
      <c r="AH99" s="258"/>
      <c r="AI99" s="258"/>
      <c r="AJ99" s="258"/>
    </row>
    <row r="100" spans="1:36" ht="15" customHeight="1" x14ac:dyDescent="0.25">
      <c r="A100" s="170" t="str">
        <f t="shared" si="0"/>
        <v/>
      </c>
      <c r="B100" s="170">
        <f t="shared" si="2"/>
        <v>50</v>
      </c>
      <c r="C100" s="302"/>
      <c r="D100" s="65" t="str">
        <f>IF('Journal prep'!A57=" "," ",'Journal prep'!A57)</f>
        <v xml:space="preserve"> </v>
      </c>
      <c r="E100" s="66" t="str">
        <f>IF('Journal prep'!B57=" "," ",'Journal prep'!B57)</f>
        <v xml:space="preserve"> </v>
      </c>
      <c r="F100" s="66" t="str">
        <f t="shared" si="3"/>
        <v>99999</v>
      </c>
      <c r="G100" s="67"/>
      <c r="H100" s="68" t="str">
        <f>IF('Journal prep'!C57=" "," ",'Journal prep'!C57)</f>
        <v>99999-999</v>
      </c>
      <c r="I100" s="67"/>
      <c r="J100" s="69" t="str">
        <f>IF('Journal prep'!E57=" "," ",'Journal prep'!E57)</f>
        <v xml:space="preserve"> </v>
      </c>
      <c r="K100" s="64" t="str">
        <f>IF('Journal prep'!D57=" "," ",'Journal prep'!D57)</f>
        <v xml:space="preserve"> </v>
      </c>
      <c r="L100" s="62">
        <f>IF('Journal prep'!J57=" "," ",'Journal prep'!J57)</f>
        <v>0</v>
      </c>
      <c r="M100" s="63">
        <f t="shared" si="4"/>
        <v>0</v>
      </c>
      <c r="N100" s="338" t="str">
        <f>IF('Journal prep'!K57=" "," ",'Journal prep'!K57)</f>
        <v xml:space="preserve">IMPREST: Cash Spent by  00-Jan-00 to 00-Jan-00 </v>
      </c>
      <c r="O100" s="305"/>
      <c r="P100" s="258"/>
      <c r="Q100" s="340" t="s">
        <v>18</v>
      </c>
      <c r="R100" s="258"/>
      <c r="S100" s="258"/>
      <c r="T100" s="340" t="s">
        <v>241</v>
      </c>
      <c r="U100" s="258"/>
      <c r="V100" s="258"/>
      <c r="W100" s="258"/>
      <c r="X100" s="258"/>
      <c r="Y100" s="258"/>
      <c r="Z100" s="258"/>
      <c r="AA100" s="258"/>
      <c r="AB100" s="258"/>
      <c r="AC100" s="258"/>
      <c r="AD100" s="258"/>
      <c r="AE100" s="258"/>
      <c r="AF100" s="258"/>
      <c r="AG100" s="258"/>
      <c r="AH100" s="258"/>
      <c r="AI100" s="258"/>
      <c r="AJ100" s="258"/>
    </row>
    <row r="101" spans="1:36" ht="15" customHeight="1" x14ac:dyDescent="0.25">
      <c r="A101" s="170" t="str">
        <f t="shared" si="0"/>
        <v/>
      </c>
      <c r="B101" s="170">
        <f t="shared" si="2"/>
        <v>51</v>
      </c>
      <c r="C101" s="302"/>
      <c r="D101" s="65" t="str">
        <f>IF('Journal prep'!A58=" "," ",'Journal prep'!A58)</f>
        <v xml:space="preserve"> </v>
      </c>
      <c r="E101" s="66" t="str">
        <f>IF('Journal prep'!B58=" "," ",'Journal prep'!B58)</f>
        <v xml:space="preserve"> </v>
      </c>
      <c r="F101" s="66" t="str">
        <f t="shared" si="3"/>
        <v>99999</v>
      </c>
      <c r="G101" s="67"/>
      <c r="H101" s="68" t="str">
        <f>IF('Journal prep'!C58=" "," ",'Journal prep'!C58)</f>
        <v>99999-999</v>
      </c>
      <c r="I101" s="67"/>
      <c r="J101" s="69" t="str">
        <f>IF('Journal prep'!E58=" "," ",'Journal prep'!E58)</f>
        <v xml:space="preserve"> </v>
      </c>
      <c r="K101" s="64" t="str">
        <f>IF('Journal prep'!D58=" "," ",'Journal prep'!D58)</f>
        <v xml:space="preserve"> </v>
      </c>
      <c r="L101" s="62">
        <f>IF('Journal prep'!J58=" "," ",'Journal prep'!J58)</f>
        <v>0</v>
      </c>
      <c r="M101" s="63">
        <f t="shared" si="4"/>
        <v>0</v>
      </c>
      <c r="N101" s="338" t="str">
        <f>IF('Journal prep'!K58=" "," ",'Journal prep'!K58)</f>
        <v xml:space="preserve">IMPREST: Cash Spent by  00-Jan-00 to 00-Jan-00 </v>
      </c>
      <c r="O101" s="305"/>
      <c r="P101" s="258"/>
      <c r="Q101" s="340" t="s">
        <v>18</v>
      </c>
      <c r="R101" s="258"/>
      <c r="S101" s="258"/>
      <c r="T101" s="340" t="s">
        <v>241</v>
      </c>
      <c r="U101" s="258"/>
      <c r="V101" s="258"/>
      <c r="W101" s="258"/>
      <c r="X101" s="258"/>
      <c r="Y101" s="258"/>
      <c r="Z101" s="258"/>
      <c r="AA101" s="258"/>
      <c r="AB101" s="258"/>
      <c r="AC101" s="258"/>
      <c r="AD101" s="258"/>
      <c r="AE101" s="258"/>
      <c r="AF101" s="258"/>
      <c r="AG101" s="258"/>
      <c r="AH101" s="258"/>
      <c r="AI101" s="258"/>
      <c r="AJ101" s="258"/>
    </row>
    <row r="102" spans="1:36" ht="15" customHeight="1" x14ac:dyDescent="0.25">
      <c r="A102" s="170" t="str">
        <f t="shared" si="0"/>
        <v/>
      </c>
      <c r="B102" s="170">
        <f t="shared" si="2"/>
        <v>52</v>
      </c>
      <c r="C102" s="302"/>
      <c r="D102" s="65" t="str">
        <f>IF('Journal prep'!A59=" "," ",'Journal prep'!A59)</f>
        <v xml:space="preserve"> </v>
      </c>
      <c r="E102" s="66" t="str">
        <f>IF('Journal prep'!B59=" "," ",'Journal prep'!B59)</f>
        <v xml:space="preserve"> </v>
      </c>
      <c r="F102" s="66" t="str">
        <f t="shared" si="3"/>
        <v>99999</v>
      </c>
      <c r="G102" s="67"/>
      <c r="H102" s="68" t="str">
        <f>IF('Journal prep'!C59=" "," ",'Journal prep'!C59)</f>
        <v>99999-999</v>
      </c>
      <c r="I102" s="67"/>
      <c r="J102" s="69" t="str">
        <f>IF('Journal prep'!E59=" "," ",'Journal prep'!E59)</f>
        <v xml:space="preserve"> </v>
      </c>
      <c r="K102" s="64" t="str">
        <f>IF('Journal prep'!D59=" "," ",'Journal prep'!D59)</f>
        <v xml:space="preserve"> </v>
      </c>
      <c r="L102" s="62">
        <f>IF('Journal prep'!J59=" "," ",'Journal prep'!J59)</f>
        <v>0</v>
      </c>
      <c r="M102" s="63">
        <f t="shared" si="4"/>
        <v>0</v>
      </c>
      <c r="N102" s="338" t="str">
        <f>IF('Journal prep'!K59=" "," ",'Journal prep'!K59)</f>
        <v xml:space="preserve">IMPREST: Cash Spent by  00-Jan-00 to 00-Jan-00 </v>
      </c>
      <c r="O102" s="305"/>
      <c r="P102" s="258"/>
      <c r="Q102" s="340" t="s">
        <v>18</v>
      </c>
      <c r="R102" s="258"/>
      <c r="S102" s="258"/>
      <c r="T102" s="340" t="s">
        <v>241</v>
      </c>
      <c r="U102" s="258"/>
      <c r="V102" s="258"/>
      <c r="W102" s="258"/>
      <c r="X102" s="258"/>
      <c r="Y102" s="258"/>
      <c r="Z102" s="258"/>
      <c r="AA102" s="258"/>
      <c r="AB102" s="258"/>
      <c r="AC102" s="258"/>
      <c r="AD102" s="258"/>
      <c r="AE102" s="258"/>
      <c r="AF102" s="258"/>
      <c r="AG102" s="258"/>
      <c r="AH102" s="258"/>
      <c r="AI102" s="258"/>
      <c r="AJ102" s="258"/>
    </row>
    <row r="103" spans="1:36" ht="15" customHeight="1" x14ac:dyDescent="0.25">
      <c r="A103" s="170" t="str">
        <f t="shared" si="0"/>
        <v/>
      </c>
      <c r="B103" s="170">
        <f t="shared" si="2"/>
        <v>53</v>
      </c>
      <c r="C103" s="302"/>
      <c r="D103" s="65" t="str">
        <f>IF('Journal prep'!A60=" "," ",'Journal prep'!A60)</f>
        <v xml:space="preserve"> </v>
      </c>
      <c r="E103" s="66" t="str">
        <f>IF('Journal prep'!B60=" "," ",'Journal prep'!B60)</f>
        <v xml:space="preserve"> </v>
      </c>
      <c r="F103" s="66" t="str">
        <f t="shared" si="3"/>
        <v>99999</v>
      </c>
      <c r="G103" s="67"/>
      <c r="H103" s="68" t="str">
        <f>IF('Journal prep'!C60=" "," ",'Journal prep'!C60)</f>
        <v>99999-999</v>
      </c>
      <c r="I103" s="67"/>
      <c r="J103" s="69" t="str">
        <f>IF('Journal prep'!E60=" "," ",'Journal prep'!E60)</f>
        <v xml:space="preserve"> </v>
      </c>
      <c r="K103" s="64" t="str">
        <f>IF('Journal prep'!D60=" "," ",'Journal prep'!D60)</f>
        <v xml:space="preserve"> </v>
      </c>
      <c r="L103" s="62">
        <f>IF('Journal prep'!J60=" "," ",'Journal prep'!J60)</f>
        <v>0</v>
      </c>
      <c r="M103" s="63">
        <f t="shared" si="4"/>
        <v>0</v>
      </c>
      <c r="N103" s="338" t="str">
        <f>IF('Journal prep'!K60=" "," ",'Journal prep'!K60)</f>
        <v xml:space="preserve">IMPREST: Cash Spent by  00-Jan-00 to 00-Jan-00 </v>
      </c>
      <c r="O103" s="305"/>
      <c r="P103" s="258"/>
      <c r="Q103" s="340" t="s">
        <v>18</v>
      </c>
      <c r="R103" s="258"/>
      <c r="S103" s="258"/>
      <c r="T103" s="340" t="s">
        <v>241</v>
      </c>
      <c r="U103" s="258"/>
      <c r="V103" s="258"/>
      <c r="W103" s="258"/>
      <c r="X103" s="258"/>
      <c r="Y103" s="258"/>
      <c r="Z103" s="258"/>
      <c r="AA103" s="258"/>
      <c r="AB103" s="258"/>
      <c r="AC103" s="258"/>
      <c r="AD103" s="258"/>
      <c r="AE103" s="258"/>
      <c r="AF103" s="258"/>
      <c r="AG103" s="258"/>
      <c r="AH103" s="258"/>
      <c r="AI103" s="258"/>
      <c r="AJ103" s="258"/>
    </row>
    <row r="104" spans="1:36" ht="15" customHeight="1" x14ac:dyDescent="0.25">
      <c r="A104" s="170" t="str">
        <f t="shared" si="0"/>
        <v/>
      </c>
      <c r="B104" s="170">
        <f t="shared" si="2"/>
        <v>54</v>
      </c>
      <c r="C104" s="302"/>
      <c r="D104" s="65" t="str">
        <f>IF('Journal prep'!A61=" "," ",'Journal prep'!A61)</f>
        <v xml:space="preserve"> </v>
      </c>
      <c r="E104" s="66" t="str">
        <f>IF('Journal prep'!B61=" "," ",'Journal prep'!B61)</f>
        <v xml:space="preserve"> </v>
      </c>
      <c r="F104" s="66" t="str">
        <f t="shared" si="3"/>
        <v>99999</v>
      </c>
      <c r="G104" s="67"/>
      <c r="H104" s="68" t="str">
        <f>IF('Journal prep'!C61=" "," ",'Journal prep'!C61)</f>
        <v>99999-999</v>
      </c>
      <c r="I104" s="67"/>
      <c r="J104" s="69" t="str">
        <f>IF('Journal prep'!E61=" "," ",'Journal prep'!E61)</f>
        <v xml:space="preserve"> </v>
      </c>
      <c r="K104" s="64" t="str">
        <f>IF('Journal prep'!D61=" "," ",'Journal prep'!D61)</f>
        <v xml:space="preserve"> </v>
      </c>
      <c r="L104" s="62">
        <f>IF('Journal prep'!J61=" "," ",'Journal prep'!J61)</f>
        <v>0</v>
      </c>
      <c r="M104" s="63">
        <f t="shared" si="4"/>
        <v>0</v>
      </c>
      <c r="N104" s="338" t="str">
        <f>IF('Journal prep'!K61=" "," ",'Journal prep'!K61)</f>
        <v xml:space="preserve">IMPREST: Cash Spent by  00-Jan-00 to 00-Jan-00 </v>
      </c>
      <c r="O104" s="305"/>
      <c r="P104" s="258"/>
      <c r="Q104" s="340" t="s">
        <v>18</v>
      </c>
      <c r="R104" s="258"/>
      <c r="S104" s="258"/>
      <c r="T104" s="340" t="s">
        <v>241</v>
      </c>
      <c r="U104" s="258"/>
      <c r="V104" s="258"/>
      <c r="W104" s="258"/>
      <c r="X104" s="258"/>
      <c r="Y104" s="258"/>
      <c r="Z104" s="258"/>
      <c r="AA104" s="258"/>
      <c r="AB104" s="258"/>
      <c r="AC104" s="258"/>
      <c r="AD104" s="258"/>
      <c r="AE104" s="258"/>
      <c r="AF104" s="258"/>
      <c r="AG104" s="258"/>
      <c r="AH104" s="258"/>
      <c r="AI104" s="258"/>
      <c r="AJ104" s="258"/>
    </row>
    <row r="105" spans="1:36" ht="15" customHeight="1" x14ac:dyDescent="0.25">
      <c r="A105" s="170" t="str">
        <f t="shared" si="0"/>
        <v/>
      </c>
      <c r="B105" s="170">
        <f t="shared" si="2"/>
        <v>55</v>
      </c>
      <c r="C105" s="302"/>
      <c r="D105" s="65" t="str">
        <f>IF('Journal prep'!A62=" "," ",'Journal prep'!A62)</f>
        <v xml:space="preserve"> </v>
      </c>
      <c r="E105" s="66" t="str">
        <f>IF('Journal prep'!B62=" "," ",'Journal prep'!B62)</f>
        <v xml:space="preserve"> </v>
      </c>
      <c r="F105" s="66" t="str">
        <f t="shared" si="3"/>
        <v>99999</v>
      </c>
      <c r="G105" s="67"/>
      <c r="H105" s="68" t="str">
        <f>IF('Journal prep'!C62=" "," ",'Journal prep'!C62)</f>
        <v>99999-999</v>
      </c>
      <c r="I105" s="67"/>
      <c r="J105" s="69" t="str">
        <f>IF('Journal prep'!E62=" "," ",'Journal prep'!E62)</f>
        <v xml:space="preserve"> </v>
      </c>
      <c r="K105" s="64" t="str">
        <f>IF('Journal prep'!D62=" "," ",'Journal prep'!D62)</f>
        <v xml:space="preserve"> </v>
      </c>
      <c r="L105" s="62">
        <f>IF('Journal prep'!J62=" "," ",'Journal prep'!J62)</f>
        <v>0</v>
      </c>
      <c r="M105" s="63">
        <f t="shared" si="4"/>
        <v>0</v>
      </c>
      <c r="N105" s="338" t="str">
        <f>IF('Journal prep'!K62=" "," ",'Journal prep'!K62)</f>
        <v xml:space="preserve">IMPREST: Cash Spent by  00-Jan-00 to 00-Jan-00 </v>
      </c>
      <c r="O105" s="305"/>
      <c r="P105" s="258"/>
      <c r="Q105" s="340" t="s">
        <v>18</v>
      </c>
      <c r="R105" s="258"/>
      <c r="S105" s="258"/>
      <c r="T105" s="340" t="s">
        <v>241</v>
      </c>
      <c r="U105" s="258"/>
      <c r="V105" s="258"/>
      <c r="W105" s="258"/>
      <c r="X105" s="258"/>
      <c r="Y105" s="258"/>
      <c r="Z105" s="258"/>
      <c r="AA105" s="258"/>
      <c r="AB105" s="258"/>
      <c r="AC105" s="258"/>
      <c r="AD105" s="258"/>
      <c r="AE105" s="258"/>
      <c r="AF105" s="258"/>
      <c r="AG105" s="258"/>
      <c r="AH105" s="258"/>
      <c r="AI105" s="258"/>
      <c r="AJ105" s="258"/>
    </row>
    <row r="106" spans="1:36" ht="15" customHeight="1" x14ac:dyDescent="0.25">
      <c r="A106" s="170" t="str">
        <f t="shared" si="0"/>
        <v/>
      </c>
      <c r="B106" s="170">
        <f t="shared" si="2"/>
        <v>56</v>
      </c>
      <c r="C106" s="302"/>
      <c r="D106" s="65" t="str">
        <f>IF('Journal prep'!A63=" "," ",'Journal prep'!A63)</f>
        <v xml:space="preserve"> </v>
      </c>
      <c r="E106" s="66" t="str">
        <f>IF('Journal prep'!B63=" "," ",'Journal prep'!B63)</f>
        <v xml:space="preserve"> </v>
      </c>
      <c r="F106" s="66" t="str">
        <f t="shared" si="3"/>
        <v>99999</v>
      </c>
      <c r="G106" s="67"/>
      <c r="H106" s="68" t="str">
        <f>IF('Journal prep'!C63=" "," ",'Journal prep'!C63)</f>
        <v>99999-999</v>
      </c>
      <c r="I106" s="67"/>
      <c r="J106" s="69" t="str">
        <f>IF('Journal prep'!E63=" "," ",'Journal prep'!E63)</f>
        <v xml:space="preserve"> </v>
      </c>
      <c r="K106" s="64" t="str">
        <f>IF('Journal prep'!D63=" "," ",'Journal prep'!D63)</f>
        <v xml:space="preserve"> </v>
      </c>
      <c r="L106" s="62">
        <f>IF('Journal prep'!J63=" "," ",'Journal prep'!J63)</f>
        <v>0</v>
      </c>
      <c r="M106" s="63">
        <f t="shared" si="4"/>
        <v>0</v>
      </c>
      <c r="N106" s="338" t="str">
        <f>IF('Journal prep'!K63=" "," ",'Journal prep'!K63)</f>
        <v xml:space="preserve">IMPREST: Cash Spent by  00-Jan-00 to 00-Jan-00 </v>
      </c>
      <c r="O106" s="305"/>
      <c r="P106" s="258"/>
      <c r="Q106" s="340" t="s">
        <v>18</v>
      </c>
      <c r="R106" s="258"/>
      <c r="S106" s="258"/>
      <c r="T106" s="340" t="s">
        <v>241</v>
      </c>
      <c r="U106" s="258"/>
      <c r="V106" s="258"/>
      <c r="W106" s="258"/>
      <c r="X106" s="258"/>
      <c r="Y106" s="258"/>
      <c r="Z106" s="258"/>
      <c r="AA106" s="258"/>
      <c r="AB106" s="258"/>
      <c r="AC106" s="258"/>
      <c r="AD106" s="258"/>
      <c r="AE106" s="258"/>
      <c r="AF106" s="258"/>
      <c r="AG106" s="258"/>
      <c r="AH106" s="258"/>
      <c r="AI106" s="258"/>
      <c r="AJ106" s="258"/>
    </row>
    <row r="107" spans="1:36" ht="15" customHeight="1" x14ac:dyDescent="0.25">
      <c r="A107" s="170" t="str">
        <f t="shared" si="0"/>
        <v/>
      </c>
      <c r="B107" s="170">
        <f t="shared" si="2"/>
        <v>57</v>
      </c>
      <c r="C107" s="302"/>
      <c r="D107" s="65" t="str">
        <f>IF('Journal prep'!A64=" "," ",'Journal prep'!A64)</f>
        <v xml:space="preserve"> </v>
      </c>
      <c r="E107" s="66" t="str">
        <f>IF('Journal prep'!B64=" "," ",'Journal prep'!B64)</f>
        <v xml:space="preserve"> </v>
      </c>
      <c r="F107" s="66" t="str">
        <f t="shared" si="3"/>
        <v>99999</v>
      </c>
      <c r="G107" s="67"/>
      <c r="H107" s="68" t="str">
        <f>IF('Journal prep'!C64=" "," ",'Journal prep'!C64)</f>
        <v>99999-999</v>
      </c>
      <c r="I107" s="67"/>
      <c r="J107" s="69" t="str">
        <f>IF('Journal prep'!E64=" "," ",'Journal prep'!E64)</f>
        <v xml:space="preserve"> </v>
      </c>
      <c r="K107" s="64" t="str">
        <f>IF('Journal prep'!D64=" "," ",'Journal prep'!D64)</f>
        <v xml:space="preserve"> </v>
      </c>
      <c r="L107" s="62">
        <f>IF('Journal prep'!J64=" "," ",'Journal prep'!J64)</f>
        <v>0</v>
      </c>
      <c r="M107" s="63">
        <f t="shared" si="4"/>
        <v>0</v>
      </c>
      <c r="N107" s="338" t="str">
        <f>IF('Journal prep'!K64=" "," ",'Journal prep'!K64)</f>
        <v xml:space="preserve">IMPREST: Cash Spent by  00-Jan-00 to 00-Jan-00 </v>
      </c>
      <c r="O107" s="305"/>
      <c r="P107" s="258"/>
      <c r="Q107" s="340" t="s">
        <v>18</v>
      </c>
      <c r="R107" s="258"/>
      <c r="S107" s="258"/>
      <c r="T107" s="340" t="s">
        <v>241</v>
      </c>
      <c r="U107" s="258"/>
      <c r="V107" s="258"/>
      <c r="W107" s="258"/>
      <c r="X107" s="258"/>
      <c r="Y107" s="258"/>
      <c r="Z107" s="258"/>
      <c r="AA107" s="258"/>
      <c r="AB107" s="258"/>
      <c r="AC107" s="258"/>
      <c r="AD107" s="258"/>
      <c r="AE107" s="258"/>
      <c r="AF107" s="258"/>
      <c r="AG107" s="258"/>
      <c r="AH107" s="258"/>
      <c r="AI107" s="258"/>
      <c r="AJ107" s="258"/>
    </row>
    <row r="108" spans="1:36" ht="15" customHeight="1" x14ac:dyDescent="0.25">
      <c r="A108" s="170" t="str">
        <f t="shared" si="0"/>
        <v/>
      </c>
      <c r="B108" s="170">
        <f t="shared" si="2"/>
        <v>58</v>
      </c>
      <c r="C108" s="302"/>
      <c r="D108" s="65" t="str">
        <f>IF('Journal prep'!A65=" "," ",'Journal prep'!A65)</f>
        <v xml:space="preserve"> </v>
      </c>
      <c r="E108" s="66" t="str">
        <f>IF('Journal prep'!B65=" "," ",'Journal prep'!B65)</f>
        <v xml:space="preserve"> </v>
      </c>
      <c r="F108" s="66" t="str">
        <f t="shared" si="3"/>
        <v>99999</v>
      </c>
      <c r="G108" s="67"/>
      <c r="H108" s="68" t="str">
        <f>IF('Journal prep'!C65=" "," ",'Journal prep'!C65)</f>
        <v>99999-999</v>
      </c>
      <c r="I108" s="67"/>
      <c r="J108" s="69" t="str">
        <f>IF('Journal prep'!E65=" "," ",'Journal prep'!E65)</f>
        <v xml:space="preserve"> </v>
      </c>
      <c r="K108" s="64" t="str">
        <f>IF('Journal prep'!D65=" "," ",'Journal prep'!D65)</f>
        <v xml:space="preserve"> </v>
      </c>
      <c r="L108" s="62">
        <f>IF('Journal prep'!J65=" "," ",'Journal prep'!J65)</f>
        <v>0</v>
      </c>
      <c r="M108" s="63">
        <f t="shared" si="4"/>
        <v>0</v>
      </c>
      <c r="N108" s="338" t="str">
        <f>IF('Journal prep'!K65=" "," ",'Journal prep'!K65)</f>
        <v xml:space="preserve">IMPREST: Cash Spent by  00-Jan-00 to 00-Jan-00 </v>
      </c>
      <c r="O108" s="305"/>
      <c r="P108" s="258"/>
      <c r="Q108" s="340" t="s">
        <v>18</v>
      </c>
      <c r="R108" s="258"/>
      <c r="S108" s="258"/>
      <c r="T108" s="340" t="s">
        <v>241</v>
      </c>
      <c r="U108" s="258"/>
      <c r="V108" s="258"/>
      <c r="W108" s="258"/>
      <c r="X108" s="258"/>
      <c r="Y108" s="258"/>
      <c r="Z108" s="258"/>
      <c r="AA108" s="258"/>
      <c r="AB108" s="258"/>
      <c r="AC108" s="258"/>
      <c r="AD108" s="258"/>
      <c r="AE108" s="258"/>
      <c r="AF108" s="258"/>
      <c r="AG108" s="258"/>
      <c r="AH108" s="258"/>
      <c r="AI108" s="258"/>
      <c r="AJ108" s="258"/>
    </row>
    <row r="109" spans="1:36" ht="15" customHeight="1" x14ac:dyDescent="0.25">
      <c r="A109" s="170" t="str">
        <f t="shared" si="0"/>
        <v/>
      </c>
      <c r="B109" s="170">
        <f t="shared" si="2"/>
        <v>59</v>
      </c>
      <c r="C109" s="302"/>
      <c r="D109" s="65" t="str">
        <f>IF('Journal prep'!A66=" "," ",'Journal prep'!A66)</f>
        <v xml:space="preserve"> </v>
      </c>
      <c r="E109" s="66" t="str">
        <f>IF('Journal prep'!B66=" "," ",'Journal prep'!B66)</f>
        <v xml:space="preserve"> </v>
      </c>
      <c r="F109" s="66" t="str">
        <f t="shared" si="3"/>
        <v>99999</v>
      </c>
      <c r="G109" s="67"/>
      <c r="H109" s="68" t="str">
        <f>IF('Journal prep'!C66=" "," ",'Journal prep'!C66)</f>
        <v>99999-999</v>
      </c>
      <c r="I109" s="67"/>
      <c r="J109" s="69" t="str">
        <f>IF('Journal prep'!E66=" "," ",'Journal prep'!E66)</f>
        <v xml:space="preserve"> </v>
      </c>
      <c r="K109" s="64" t="str">
        <f>IF('Journal prep'!D66=" "," ",'Journal prep'!D66)</f>
        <v xml:space="preserve"> </v>
      </c>
      <c r="L109" s="62">
        <f>IF('Journal prep'!J66=" "," ",'Journal prep'!J66)</f>
        <v>0</v>
      </c>
      <c r="M109" s="63">
        <f t="shared" si="4"/>
        <v>0</v>
      </c>
      <c r="N109" s="338" t="str">
        <f>IF('Journal prep'!K66=" "," ",'Journal prep'!K66)</f>
        <v xml:space="preserve">IMPREST: Cash Spent by  00-Jan-00 to 00-Jan-00 </v>
      </c>
      <c r="O109" s="305"/>
      <c r="P109" s="258"/>
      <c r="Q109" s="340" t="s">
        <v>18</v>
      </c>
      <c r="R109" s="258"/>
      <c r="S109" s="258"/>
      <c r="T109" s="340" t="s">
        <v>241</v>
      </c>
      <c r="U109" s="258"/>
      <c r="V109" s="258"/>
      <c r="W109" s="258"/>
      <c r="X109" s="258"/>
      <c r="Y109" s="258"/>
      <c r="Z109" s="258"/>
      <c r="AA109" s="258"/>
      <c r="AB109" s="258"/>
      <c r="AC109" s="258"/>
      <c r="AD109" s="258"/>
      <c r="AE109" s="258"/>
      <c r="AF109" s="258"/>
      <c r="AG109" s="258"/>
      <c r="AH109" s="258"/>
      <c r="AI109" s="258"/>
      <c r="AJ109" s="258"/>
    </row>
    <row r="110" spans="1:36" ht="15" customHeight="1" x14ac:dyDescent="0.25">
      <c r="A110" s="170" t="str">
        <f t="shared" si="0"/>
        <v/>
      </c>
      <c r="B110" s="170">
        <f t="shared" si="2"/>
        <v>60</v>
      </c>
      <c r="C110" s="302"/>
      <c r="D110" s="65" t="str">
        <f>IF('Journal prep'!A67=" "," ",'Journal prep'!A67)</f>
        <v xml:space="preserve"> </v>
      </c>
      <c r="E110" s="66" t="str">
        <f>IF('Journal prep'!B67=" "," ",'Journal prep'!B67)</f>
        <v xml:space="preserve"> </v>
      </c>
      <c r="F110" s="66" t="str">
        <f t="shared" si="3"/>
        <v>99999</v>
      </c>
      <c r="G110" s="67"/>
      <c r="H110" s="68" t="str">
        <f>IF('Journal prep'!C67=" "," ",'Journal prep'!C67)</f>
        <v>99999-999</v>
      </c>
      <c r="I110" s="67"/>
      <c r="J110" s="69" t="str">
        <f>IF('Journal prep'!E67=" "," ",'Journal prep'!E67)</f>
        <v xml:space="preserve"> </v>
      </c>
      <c r="K110" s="64" t="str">
        <f>IF('Journal prep'!D67=" "," ",'Journal prep'!D67)</f>
        <v xml:space="preserve"> </v>
      </c>
      <c r="L110" s="62">
        <f>IF('Journal prep'!J67=" "," ",'Journal prep'!J67)</f>
        <v>0</v>
      </c>
      <c r="M110" s="63">
        <f t="shared" si="4"/>
        <v>0</v>
      </c>
      <c r="N110" s="338" t="str">
        <f>IF('Journal prep'!K67=" "," ",'Journal prep'!K67)</f>
        <v xml:space="preserve">IMPREST: Cash Spent by  00-Jan-00 to 00-Jan-00 </v>
      </c>
      <c r="O110" s="305"/>
      <c r="P110" s="258"/>
      <c r="Q110" s="340" t="s">
        <v>18</v>
      </c>
      <c r="R110" s="258"/>
      <c r="S110" s="258"/>
      <c r="T110" s="340" t="s">
        <v>241</v>
      </c>
      <c r="U110" s="258"/>
      <c r="V110" s="258"/>
      <c r="W110" s="258"/>
      <c r="X110" s="258"/>
      <c r="Y110" s="258"/>
      <c r="Z110" s="258"/>
      <c r="AA110" s="258"/>
      <c r="AB110" s="258"/>
      <c r="AC110" s="258"/>
      <c r="AD110" s="258"/>
      <c r="AE110" s="258"/>
      <c r="AF110" s="258"/>
      <c r="AG110" s="258"/>
      <c r="AH110" s="258"/>
      <c r="AI110" s="258"/>
      <c r="AJ110" s="258"/>
    </row>
    <row r="111" spans="1:36" ht="15" customHeight="1" x14ac:dyDescent="0.25">
      <c r="A111" s="170" t="str">
        <f t="shared" si="0"/>
        <v/>
      </c>
      <c r="B111" s="170">
        <f t="shared" si="2"/>
        <v>61</v>
      </c>
      <c r="C111" s="302"/>
      <c r="D111" s="65" t="str">
        <f>IF('Journal prep'!A68=" "," ",'Journal prep'!A68)</f>
        <v xml:space="preserve"> </v>
      </c>
      <c r="E111" s="66" t="str">
        <f>IF('Journal prep'!B68=" "," ",'Journal prep'!B68)</f>
        <v xml:space="preserve"> </v>
      </c>
      <c r="F111" s="66" t="str">
        <f t="shared" si="3"/>
        <v>99999</v>
      </c>
      <c r="G111" s="67"/>
      <c r="H111" s="68" t="str">
        <f>IF('Journal prep'!C68=" "," ",'Journal prep'!C68)</f>
        <v>99999-999</v>
      </c>
      <c r="I111" s="67"/>
      <c r="J111" s="69" t="str">
        <f>IF('Journal prep'!E68=" "," ",'Journal prep'!E68)</f>
        <v xml:space="preserve"> </v>
      </c>
      <c r="K111" s="64" t="str">
        <f>IF('Journal prep'!D68=" "," ",'Journal prep'!D68)</f>
        <v xml:space="preserve"> </v>
      </c>
      <c r="L111" s="62">
        <f>IF('Journal prep'!J68=" "," ",'Journal prep'!J68)</f>
        <v>0</v>
      </c>
      <c r="M111" s="63">
        <f t="shared" si="4"/>
        <v>0</v>
      </c>
      <c r="N111" s="338" t="str">
        <f>IF('Journal prep'!K68=" "," ",'Journal prep'!K68)</f>
        <v xml:space="preserve">IMPREST: Cash Spent by  00-Jan-00 to 00-Jan-00 </v>
      </c>
      <c r="O111" s="305"/>
      <c r="P111" s="258"/>
      <c r="Q111" s="340" t="s">
        <v>18</v>
      </c>
      <c r="R111" s="258"/>
      <c r="S111" s="258"/>
      <c r="T111" s="340" t="s">
        <v>241</v>
      </c>
      <c r="U111" s="258"/>
      <c r="V111" s="258"/>
      <c r="W111" s="258"/>
      <c r="X111" s="258"/>
      <c r="Y111" s="258"/>
      <c r="Z111" s="258"/>
      <c r="AA111" s="258"/>
      <c r="AB111" s="258"/>
      <c r="AC111" s="258"/>
      <c r="AD111" s="258"/>
      <c r="AE111" s="258"/>
      <c r="AF111" s="258"/>
      <c r="AG111" s="258"/>
      <c r="AH111" s="258"/>
      <c r="AI111" s="258"/>
      <c r="AJ111" s="258"/>
    </row>
    <row r="112" spans="1:36" ht="15" customHeight="1" x14ac:dyDescent="0.25">
      <c r="A112" s="170" t="str">
        <f t="shared" si="0"/>
        <v/>
      </c>
      <c r="B112" s="170">
        <f t="shared" si="2"/>
        <v>62</v>
      </c>
      <c r="C112" s="302"/>
      <c r="D112" s="65" t="str">
        <f>IF('Journal prep'!A69=" "," ",'Journal prep'!A69)</f>
        <v xml:space="preserve"> </v>
      </c>
      <c r="E112" s="66" t="str">
        <f>IF('Journal prep'!B69=" "," ",'Journal prep'!B69)</f>
        <v xml:space="preserve"> </v>
      </c>
      <c r="F112" s="66" t="str">
        <f t="shared" si="3"/>
        <v>99999</v>
      </c>
      <c r="G112" s="67"/>
      <c r="H112" s="68" t="str">
        <f>IF('Journal prep'!C69=" "," ",'Journal prep'!C69)</f>
        <v>99999-999</v>
      </c>
      <c r="I112" s="67"/>
      <c r="J112" s="69" t="str">
        <f>IF('Journal prep'!E69=" "," ",'Journal prep'!E69)</f>
        <v xml:space="preserve"> </v>
      </c>
      <c r="K112" s="64" t="str">
        <f>IF('Journal prep'!D69=" "," ",'Journal prep'!D69)</f>
        <v xml:space="preserve"> </v>
      </c>
      <c r="L112" s="62">
        <f>IF('Journal prep'!J69=" "," ",'Journal prep'!J69)</f>
        <v>0</v>
      </c>
      <c r="M112" s="63">
        <f t="shared" si="4"/>
        <v>0</v>
      </c>
      <c r="N112" s="338" t="str">
        <f>IF('Journal prep'!K69=" "," ",'Journal prep'!K69)</f>
        <v xml:space="preserve">IMPREST: Cash Spent by  00-Jan-00 to 00-Jan-00 </v>
      </c>
      <c r="O112" s="305"/>
      <c r="P112" s="258"/>
      <c r="Q112" s="340" t="s">
        <v>18</v>
      </c>
      <c r="R112" s="258"/>
      <c r="S112" s="258"/>
      <c r="T112" s="340" t="s">
        <v>241</v>
      </c>
      <c r="U112" s="258"/>
      <c r="V112" s="258"/>
      <c r="W112" s="258"/>
      <c r="X112" s="258"/>
      <c r="Y112" s="258"/>
      <c r="Z112" s="258"/>
      <c r="AA112" s="258"/>
      <c r="AB112" s="258"/>
      <c r="AC112" s="258"/>
      <c r="AD112" s="258"/>
      <c r="AE112" s="258"/>
      <c r="AF112" s="258"/>
      <c r="AG112" s="258"/>
      <c r="AH112" s="258"/>
      <c r="AI112" s="258"/>
      <c r="AJ112" s="258"/>
    </row>
    <row r="113" spans="1:36" ht="15" customHeight="1" x14ac:dyDescent="0.25">
      <c r="A113" s="170" t="str">
        <f t="shared" si="0"/>
        <v/>
      </c>
      <c r="B113" s="170">
        <f t="shared" si="2"/>
        <v>63</v>
      </c>
      <c r="C113" s="302"/>
      <c r="D113" s="65" t="str">
        <f>IF('Journal prep'!A70=" "," ",'Journal prep'!A70)</f>
        <v xml:space="preserve"> </v>
      </c>
      <c r="E113" s="66" t="str">
        <f>IF('Journal prep'!B70=" "," ",'Journal prep'!B70)</f>
        <v xml:space="preserve"> </v>
      </c>
      <c r="F113" s="66" t="str">
        <f t="shared" si="3"/>
        <v>99999</v>
      </c>
      <c r="G113" s="67"/>
      <c r="H113" s="68" t="str">
        <f>IF('Journal prep'!C70=" "," ",'Journal prep'!C70)</f>
        <v>99999-999</v>
      </c>
      <c r="I113" s="67"/>
      <c r="J113" s="69" t="str">
        <f>IF('Journal prep'!E70=" "," ",'Journal prep'!E70)</f>
        <v xml:space="preserve"> </v>
      </c>
      <c r="K113" s="64" t="str">
        <f>IF('Journal prep'!D70=" "," ",'Journal prep'!D70)</f>
        <v xml:space="preserve"> </v>
      </c>
      <c r="L113" s="62">
        <f>IF('Journal prep'!J70=" "," ",'Journal prep'!J70)</f>
        <v>0</v>
      </c>
      <c r="M113" s="63">
        <f t="shared" si="4"/>
        <v>0</v>
      </c>
      <c r="N113" s="338" t="str">
        <f>IF('Journal prep'!K70=" "," ",'Journal prep'!K70)</f>
        <v xml:space="preserve">IMPREST: Cash Spent by  00-Jan-00 to 00-Jan-00 </v>
      </c>
      <c r="O113" s="305"/>
      <c r="P113" s="258"/>
      <c r="Q113" s="340" t="s">
        <v>18</v>
      </c>
      <c r="R113" s="258"/>
      <c r="S113" s="258"/>
      <c r="T113" s="340" t="s">
        <v>241</v>
      </c>
      <c r="U113" s="258"/>
      <c r="V113" s="258"/>
      <c r="W113" s="258"/>
      <c r="X113" s="258"/>
      <c r="Y113" s="258"/>
      <c r="Z113" s="258"/>
      <c r="AA113" s="258"/>
      <c r="AB113" s="258"/>
      <c r="AC113" s="258"/>
      <c r="AD113" s="258"/>
      <c r="AE113" s="258"/>
      <c r="AF113" s="258"/>
      <c r="AG113" s="258"/>
      <c r="AH113" s="258"/>
      <c r="AI113" s="258"/>
      <c r="AJ113" s="258"/>
    </row>
    <row r="114" spans="1:36" ht="15" customHeight="1" x14ac:dyDescent="0.25">
      <c r="A114" s="170" t="str">
        <f t="shared" si="0"/>
        <v/>
      </c>
      <c r="B114" s="170">
        <f t="shared" si="2"/>
        <v>64</v>
      </c>
      <c r="C114" s="302"/>
      <c r="D114" s="65" t="str">
        <f>IF('Journal prep'!A71=" "," ",'Journal prep'!A71)</f>
        <v xml:space="preserve"> </v>
      </c>
      <c r="E114" s="66" t="str">
        <f>IF('Journal prep'!B71=" "," ",'Journal prep'!B71)</f>
        <v xml:space="preserve"> </v>
      </c>
      <c r="F114" s="66" t="str">
        <f t="shared" si="3"/>
        <v>99999</v>
      </c>
      <c r="G114" s="67"/>
      <c r="H114" s="68" t="str">
        <f>IF('Journal prep'!C71=" "," ",'Journal prep'!C71)</f>
        <v>99999-999</v>
      </c>
      <c r="I114" s="67"/>
      <c r="J114" s="69" t="str">
        <f>IF('Journal prep'!E71=" "," ",'Journal prep'!E71)</f>
        <v xml:space="preserve"> </v>
      </c>
      <c r="K114" s="64" t="str">
        <f>IF('Journal prep'!D71=" "," ",'Journal prep'!D71)</f>
        <v xml:space="preserve"> </v>
      </c>
      <c r="L114" s="62">
        <f>IF('Journal prep'!J71=" "," ",'Journal prep'!J71)</f>
        <v>0</v>
      </c>
      <c r="M114" s="63">
        <f t="shared" si="4"/>
        <v>0</v>
      </c>
      <c r="N114" s="338" t="str">
        <f>IF('Journal prep'!K71=" "," ",'Journal prep'!K71)</f>
        <v xml:space="preserve">IMPREST: Cash Spent by  00-Jan-00 to 00-Jan-00 </v>
      </c>
      <c r="O114" s="305"/>
      <c r="P114" s="258"/>
      <c r="Q114" s="340" t="s">
        <v>18</v>
      </c>
      <c r="R114" s="258"/>
      <c r="S114" s="258"/>
      <c r="T114" s="340" t="s">
        <v>241</v>
      </c>
      <c r="U114" s="258"/>
      <c r="V114" s="258"/>
      <c r="W114" s="258"/>
      <c r="X114" s="258"/>
      <c r="Y114" s="258"/>
      <c r="Z114" s="258"/>
      <c r="AA114" s="258"/>
      <c r="AB114" s="258"/>
      <c r="AC114" s="258"/>
      <c r="AD114" s="258"/>
      <c r="AE114" s="258"/>
      <c r="AF114" s="258"/>
      <c r="AG114" s="258"/>
      <c r="AH114" s="258"/>
      <c r="AI114" s="258"/>
      <c r="AJ114" s="258"/>
    </row>
    <row r="115" spans="1:36" ht="15" customHeight="1" x14ac:dyDescent="0.25">
      <c r="A115" s="170" t="str">
        <f t="shared" si="0"/>
        <v/>
      </c>
      <c r="B115" s="170">
        <f t="shared" si="2"/>
        <v>65</v>
      </c>
      <c r="C115" s="302"/>
      <c r="D115" s="65" t="str">
        <f>IF('Journal prep'!A72=" "," ",'Journal prep'!A72)</f>
        <v xml:space="preserve"> </v>
      </c>
      <c r="E115" s="66" t="str">
        <f>IF('Journal prep'!B72=" "," ",'Journal prep'!B72)</f>
        <v xml:space="preserve"> </v>
      </c>
      <c r="F115" s="66" t="str">
        <f t="shared" si="3"/>
        <v>99999</v>
      </c>
      <c r="G115" s="67"/>
      <c r="H115" s="68" t="str">
        <f>IF('Journal prep'!C72=" "," ",'Journal prep'!C72)</f>
        <v>99999-999</v>
      </c>
      <c r="I115" s="67"/>
      <c r="J115" s="69" t="str">
        <f>IF('Journal prep'!E72=" "," ",'Journal prep'!E72)</f>
        <v xml:space="preserve"> </v>
      </c>
      <c r="K115" s="64" t="str">
        <f>IF('Journal prep'!D72=" "," ",'Journal prep'!D72)</f>
        <v xml:space="preserve"> </v>
      </c>
      <c r="L115" s="62">
        <f>IF('Journal prep'!J72=" "," ",'Journal prep'!J72)</f>
        <v>0</v>
      </c>
      <c r="M115" s="63">
        <f t="shared" si="4"/>
        <v>0</v>
      </c>
      <c r="N115" s="338" t="str">
        <f>IF('Journal prep'!K72=" "," ",'Journal prep'!K72)</f>
        <v xml:space="preserve">IMPREST: Cash Spent by  00-Jan-00 to 00-Jan-00 </v>
      </c>
      <c r="O115" s="305"/>
      <c r="P115" s="258"/>
      <c r="Q115" s="340" t="s">
        <v>18</v>
      </c>
      <c r="R115" s="258"/>
      <c r="S115" s="258"/>
      <c r="T115" s="340" t="s">
        <v>241</v>
      </c>
      <c r="U115" s="258"/>
      <c r="V115" s="258"/>
      <c r="W115" s="258"/>
      <c r="X115" s="258"/>
      <c r="Y115" s="258"/>
      <c r="Z115" s="258"/>
      <c r="AA115" s="258"/>
      <c r="AB115" s="258"/>
      <c r="AC115" s="258"/>
      <c r="AD115" s="258"/>
      <c r="AE115" s="258"/>
      <c r="AF115" s="258"/>
      <c r="AG115" s="258"/>
      <c r="AH115" s="258"/>
      <c r="AI115" s="258"/>
      <c r="AJ115" s="258"/>
    </row>
    <row r="116" spans="1:36" ht="15" customHeight="1" x14ac:dyDescent="0.25">
      <c r="A116" s="170" t="str">
        <f t="shared" ref="A116:A179" si="5">IF(TRIM(D116)="","",IF(L116=0,"","update_data,visible"))</f>
        <v/>
      </c>
      <c r="B116" s="170">
        <f t="shared" ref="B116:B179" si="6">B115+1</f>
        <v>66</v>
      </c>
      <c r="C116" s="302"/>
      <c r="D116" s="65" t="str">
        <f>IF('Journal prep'!A73=" "," ",'Journal prep'!A73)</f>
        <v xml:space="preserve"> </v>
      </c>
      <c r="E116" s="66" t="str">
        <f>IF('Journal prep'!B73=" "," ",'Journal prep'!B73)</f>
        <v xml:space="preserve"> </v>
      </c>
      <c r="F116" s="66" t="str">
        <f t="shared" ref="F116:F179" si="7">IF(LEN(H116)&gt;5,LEFT(H116,5),"")</f>
        <v>99999</v>
      </c>
      <c r="G116" s="67"/>
      <c r="H116" s="68" t="str">
        <f>IF('Journal prep'!C73=" "," ",'Journal prep'!C73)</f>
        <v>99999-999</v>
      </c>
      <c r="I116" s="67"/>
      <c r="J116" s="69" t="str">
        <f>IF('Journal prep'!E73=" "," ",'Journal prep'!E73)</f>
        <v xml:space="preserve"> </v>
      </c>
      <c r="K116" s="64" t="str">
        <f>IF('Journal prep'!D73=" "," ",'Journal prep'!D73)</f>
        <v xml:space="preserve"> </v>
      </c>
      <c r="L116" s="62">
        <f>IF('Journal prep'!J73=" "," ",'Journal prep'!J73)</f>
        <v>0</v>
      </c>
      <c r="M116" s="63">
        <f t="shared" si="4"/>
        <v>0</v>
      </c>
      <c r="N116" s="338" t="str">
        <f>IF('Journal prep'!K73=" "," ",'Journal prep'!K73)</f>
        <v xml:space="preserve">IMPREST: Cash Spent by  00-Jan-00 to 00-Jan-00 </v>
      </c>
      <c r="O116" s="305"/>
      <c r="P116" s="258"/>
      <c r="Q116" s="340" t="s">
        <v>18</v>
      </c>
      <c r="R116" s="258"/>
      <c r="S116" s="258"/>
      <c r="T116" s="340" t="s">
        <v>241</v>
      </c>
      <c r="U116" s="258"/>
      <c r="V116" s="258"/>
      <c r="W116" s="258"/>
      <c r="X116" s="258"/>
      <c r="Y116" s="258"/>
      <c r="Z116" s="258"/>
      <c r="AA116" s="258"/>
      <c r="AB116" s="258"/>
      <c r="AC116" s="258"/>
      <c r="AD116" s="258"/>
      <c r="AE116" s="258"/>
      <c r="AF116" s="258"/>
      <c r="AG116" s="258"/>
      <c r="AH116" s="258"/>
      <c r="AI116" s="258"/>
      <c r="AJ116" s="258"/>
    </row>
    <row r="117" spans="1:36" ht="15" customHeight="1" x14ac:dyDescent="0.25">
      <c r="A117" s="170" t="str">
        <f t="shared" si="5"/>
        <v/>
      </c>
      <c r="B117" s="170">
        <f t="shared" si="6"/>
        <v>67</v>
      </c>
      <c r="C117" s="302"/>
      <c r="D117" s="65" t="str">
        <f>IF('Journal prep'!A74=" "," ",'Journal prep'!A74)</f>
        <v xml:space="preserve"> </v>
      </c>
      <c r="E117" s="66" t="str">
        <f>IF('Journal prep'!B74=" "," ",'Journal prep'!B74)</f>
        <v xml:space="preserve"> </v>
      </c>
      <c r="F117" s="66" t="str">
        <f t="shared" si="7"/>
        <v>99999</v>
      </c>
      <c r="G117" s="67"/>
      <c r="H117" s="68" t="str">
        <f>IF('Journal prep'!C74=" "," ",'Journal prep'!C74)</f>
        <v>99999-999</v>
      </c>
      <c r="I117" s="67"/>
      <c r="J117" s="69" t="str">
        <f>IF('Journal prep'!E74=" "," ",'Journal prep'!E74)</f>
        <v xml:space="preserve"> </v>
      </c>
      <c r="K117" s="64" t="str">
        <f>IF('Journal prep'!D74=" "," ",'Journal prep'!D74)</f>
        <v xml:space="preserve"> </v>
      </c>
      <c r="L117" s="62">
        <f>IF('Journal prep'!J74=" "," ",'Journal prep'!J74)</f>
        <v>0</v>
      </c>
      <c r="M117" s="63">
        <f t="shared" ref="M117:M151" si="8">ROUND(L117,2)</f>
        <v>0</v>
      </c>
      <c r="N117" s="338" t="str">
        <f>IF('Journal prep'!K74=" "," ",'Journal prep'!K74)</f>
        <v xml:space="preserve">IMPREST: Cash Spent by  00-Jan-00 to 00-Jan-00 </v>
      </c>
      <c r="O117" s="305"/>
      <c r="P117" s="258"/>
      <c r="Q117" s="340" t="s">
        <v>18</v>
      </c>
      <c r="R117" s="258"/>
      <c r="S117" s="258"/>
      <c r="T117" s="340" t="s">
        <v>241</v>
      </c>
      <c r="U117" s="258"/>
      <c r="V117" s="258"/>
      <c r="W117" s="258"/>
      <c r="X117" s="258"/>
      <c r="Y117" s="258"/>
      <c r="Z117" s="258"/>
      <c r="AA117" s="258"/>
      <c r="AB117" s="258"/>
      <c r="AC117" s="258"/>
      <c r="AD117" s="258"/>
      <c r="AE117" s="258"/>
      <c r="AF117" s="258"/>
      <c r="AG117" s="258"/>
      <c r="AH117" s="258"/>
      <c r="AI117" s="258"/>
      <c r="AJ117" s="258"/>
    </row>
    <row r="118" spans="1:36" ht="15" customHeight="1" x14ac:dyDescent="0.25">
      <c r="A118" s="170" t="str">
        <f t="shared" si="5"/>
        <v/>
      </c>
      <c r="B118" s="170">
        <f t="shared" si="6"/>
        <v>68</v>
      </c>
      <c r="C118" s="302"/>
      <c r="D118" s="65" t="str">
        <f>IF('Journal prep'!A75=" "," ",'Journal prep'!A75)</f>
        <v xml:space="preserve"> </v>
      </c>
      <c r="E118" s="66" t="str">
        <f>IF('Journal prep'!B75=" "," ",'Journal prep'!B75)</f>
        <v xml:space="preserve"> </v>
      </c>
      <c r="F118" s="66" t="str">
        <f t="shared" si="7"/>
        <v>99999</v>
      </c>
      <c r="G118" s="67"/>
      <c r="H118" s="68" t="str">
        <f>IF('Journal prep'!C75=" "," ",'Journal prep'!C75)</f>
        <v>99999-999</v>
      </c>
      <c r="I118" s="67"/>
      <c r="J118" s="69" t="str">
        <f>IF('Journal prep'!E75=" "," ",'Journal prep'!E75)</f>
        <v xml:space="preserve"> </v>
      </c>
      <c r="K118" s="64" t="str">
        <f>IF('Journal prep'!D75=" "," ",'Journal prep'!D75)</f>
        <v xml:space="preserve"> </v>
      </c>
      <c r="L118" s="62">
        <f>IF('Journal prep'!J75=" "," ",'Journal prep'!J75)</f>
        <v>0</v>
      </c>
      <c r="M118" s="63">
        <f t="shared" si="8"/>
        <v>0</v>
      </c>
      <c r="N118" s="338" t="str">
        <f>IF('Journal prep'!K75=" "," ",'Journal prep'!K75)</f>
        <v xml:space="preserve">IMPREST: Cash Spent by  00-Jan-00 to 00-Jan-00 </v>
      </c>
      <c r="O118" s="305"/>
      <c r="P118" s="258"/>
      <c r="Q118" s="340" t="s">
        <v>18</v>
      </c>
      <c r="R118" s="258"/>
      <c r="S118" s="258"/>
      <c r="T118" s="340" t="s">
        <v>241</v>
      </c>
      <c r="U118" s="258"/>
      <c r="V118" s="258"/>
      <c r="W118" s="258"/>
      <c r="X118" s="258"/>
      <c r="Y118" s="258"/>
      <c r="Z118" s="258"/>
      <c r="AA118" s="258"/>
      <c r="AB118" s="258"/>
      <c r="AC118" s="258"/>
      <c r="AD118" s="258"/>
      <c r="AE118" s="258"/>
      <c r="AF118" s="258"/>
      <c r="AG118" s="258"/>
      <c r="AH118" s="258"/>
      <c r="AI118" s="258"/>
      <c r="AJ118" s="258"/>
    </row>
    <row r="119" spans="1:36" ht="15" customHeight="1" x14ac:dyDescent="0.25">
      <c r="A119" s="170" t="str">
        <f t="shared" si="5"/>
        <v/>
      </c>
      <c r="B119" s="170">
        <f t="shared" si="6"/>
        <v>69</v>
      </c>
      <c r="C119" s="302"/>
      <c r="D119" s="65" t="str">
        <f>IF('Journal prep'!A76=" "," ",'Journal prep'!A76)</f>
        <v xml:space="preserve"> </v>
      </c>
      <c r="E119" s="66" t="str">
        <f>IF('Journal prep'!B76=" "," ",'Journal prep'!B76)</f>
        <v xml:space="preserve"> </v>
      </c>
      <c r="F119" s="66" t="str">
        <f t="shared" si="7"/>
        <v>99999</v>
      </c>
      <c r="G119" s="67"/>
      <c r="H119" s="68" t="str">
        <f>IF('Journal prep'!C76=" "," ",'Journal prep'!C76)</f>
        <v>99999-999</v>
      </c>
      <c r="I119" s="67"/>
      <c r="J119" s="69" t="str">
        <f>IF('Journal prep'!E76=" "," ",'Journal prep'!E76)</f>
        <v xml:space="preserve"> </v>
      </c>
      <c r="K119" s="64" t="str">
        <f>IF('Journal prep'!D76=" "," ",'Journal prep'!D76)</f>
        <v xml:space="preserve"> </v>
      </c>
      <c r="L119" s="62">
        <f>IF('Journal prep'!J76=" "," ",'Journal prep'!J76)</f>
        <v>0</v>
      </c>
      <c r="M119" s="63">
        <f t="shared" si="8"/>
        <v>0</v>
      </c>
      <c r="N119" s="338" t="str">
        <f>IF('Journal prep'!K76=" "," ",'Journal prep'!K76)</f>
        <v xml:space="preserve">IMPREST: Cash Spent by  00-Jan-00 to 00-Jan-00 </v>
      </c>
      <c r="O119" s="305"/>
      <c r="P119" s="258"/>
      <c r="Q119" s="340" t="s">
        <v>18</v>
      </c>
      <c r="R119" s="258"/>
      <c r="S119" s="258"/>
      <c r="T119" s="340" t="s">
        <v>241</v>
      </c>
      <c r="U119" s="258"/>
      <c r="V119" s="258"/>
      <c r="W119" s="258"/>
      <c r="X119" s="258"/>
      <c r="Y119" s="258"/>
      <c r="Z119" s="258"/>
      <c r="AA119" s="258"/>
      <c r="AB119" s="258"/>
      <c r="AC119" s="258"/>
      <c r="AD119" s="258"/>
      <c r="AE119" s="258"/>
      <c r="AF119" s="258"/>
      <c r="AG119" s="258"/>
      <c r="AH119" s="258"/>
      <c r="AI119" s="258"/>
      <c r="AJ119" s="258"/>
    </row>
    <row r="120" spans="1:36" ht="15" customHeight="1" x14ac:dyDescent="0.25">
      <c r="A120" s="170" t="str">
        <f t="shared" si="5"/>
        <v/>
      </c>
      <c r="B120" s="170">
        <f t="shared" si="6"/>
        <v>70</v>
      </c>
      <c r="C120" s="302"/>
      <c r="D120" s="65" t="str">
        <f>IF('Journal prep'!A77=" "," ",'Journal prep'!A77)</f>
        <v xml:space="preserve"> </v>
      </c>
      <c r="E120" s="66" t="str">
        <f>IF('Journal prep'!B77=" "," ",'Journal prep'!B77)</f>
        <v xml:space="preserve"> </v>
      </c>
      <c r="F120" s="66" t="str">
        <f t="shared" si="7"/>
        <v>99999</v>
      </c>
      <c r="G120" s="67"/>
      <c r="H120" s="68" t="str">
        <f>IF('Journal prep'!C77=" "," ",'Journal prep'!C77)</f>
        <v>99999-999</v>
      </c>
      <c r="I120" s="67"/>
      <c r="J120" s="69" t="str">
        <f>IF('Journal prep'!E77=" "," ",'Journal prep'!E77)</f>
        <v xml:space="preserve"> </v>
      </c>
      <c r="K120" s="64" t="str">
        <f>IF('Journal prep'!D77=" "," ",'Journal prep'!D77)</f>
        <v xml:space="preserve"> </v>
      </c>
      <c r="L120" s="62">
        <f>IF('Journal prep'!J77=" "," ",'Journal prep'!J77)</f>
        <v>0</v>
      </c>
      <c r="M120" s="63">
        <f t="shared" si="8"/>
        <v>0</v>
      </c>
      <c r="N120" s="338" t="str">
        <f>IF('Journal prep'!K77=" "," ",'Journal prep'!K77)</f>
        <v xml:space="preserve">IMPREST: Cash Spent by  00-Jan-00 to 00-Jan-00 </v>
      </c>
      <c r="O120" s="305"/>
      <c r="P120" s="258"/>
      <c r="Q120" s="340" t="s">
        <v>18</v>
      </c>
      <c r="R120" s="258"/>
      <c r="S120" s="258"/>
      <c r="T120" s="340" t="s">
        <v>241</v>
      </c>
      <c r="U120" s="258"/>
      <c r="V120" s="258"/>
      <c r="W120" s="258"/>
      <c r="X120" s="258"/>
      <c r="Y120" s="258"/>
      <c r="Z120" s="258"/>
      <c r="AA120" s="258"/>
      <c r="AB120" s="258"/>
      <c r="AC120" s="258"/>
      <c r="AD120" s="258"/>
      <c r="AE120" s="258"/>
      <c r="AF120" s="258"/>
      <c r="AG120" s="258"/>
      <c r="AH120" s="258"/>
      <c r="AI120" s="258"/>
      <c r="AJ120" s="258"/>
    </row>
    <row r="121" spans="1:36" ht="15" customHeight="1" x14ac:dyDescent="0.25">
      <c r="A121" s="170" t="str">
        <f t="shared" si="5"/>
        <v/>
      </c>
      <c r="B121" s="170">
        <f t="shared" si="6"/>
        <v>71</v>
      </c>
      <c r="C121" s="302"/>
      <c r="D121" s="65" t="str">
        <f>IF('Journal prep'!A78=" "," ",'Journal prep'!A78)</f>
        <v xml:space="preserve"> </v>
      </c>
      <c r="E121" s="66" t="str">
        <f>IF('Journal prep'!B78=" "," ",'Journal prep'!B78)</f>
        <v xml:space="preserve"> </v>
      </c>
      <c r="F121" s="66" t="str">
        <f t="shared" si="7"/>
        <v>99999</v>
      </c>
      <c r="G121" s="67"/>
      <c r="H121" s="68" t="str">
        <f>IF('Journal prep'!C78=" "," ",'Journal prep'!C78)</f>
        <v>99999-999</v>
      </c>
      <c r="I121" s="67"/>
      <c r="J121" s="69" t="str">
        <f>IF('Journal prep'!E78=" "," ",'Journal prep'!E78)</f>
        <v xml:space="preserve"> </v>
      </c>
      <c r="K121" s="64" t="str">
        <f>IF('Journal prep'!D78=" "," ",'Journal prep'!D78)</f>
        <v xml:space="preserve"> </v>
      </c>
      <c r="L121" s="62">
        <f>IF('Journal prep'!J78=" "," ",'Journal prep'!J78)</f>
        <v>0</v>
      </c>
      <c r="M121" s="63">
        <f t="shared" si="8"/>
        <v>0</v>
      </c>
      <c r="N121" s="338" t="str">
        <f>IF('Journal prep'!K78=" "," ",'Journal prep'!K78)</f>
        <v xml:space="preserve">IMPREST: Cash Spent by  00-Jan-00 to 00-Jan-00 </v>
      </c>
      <c r="O121" s="305"/>
      <c r="P121" s="258"/>
      <c r="Q121" s="340" t="s">
        <v>18</v>
      </c>
      <c r="R121" s="258"/>
      <c r="S121" s="258"/>
      <c r="T121" s="340" t="s">
        <v>241</v>
      </c>
      <c r="U121" s="258"/>
      <c r="V121" s="258"/>
      <c r="W121" s="258"/>
      <c r="X121" s="258"/>
      <c r="Y121" s="258"/>
      <c r="Z121" s="258"/>
      <c r="AA121" s="258"/>
      <c r="AB121" s="258"/>
      <c r="AC121" s="258"/>
      <c r="AD121" s="258"/>
      <c r="AE121" s="258"/>
      <c r="AF121" s="258"/>
      <c r="AG121" s="258"/>
      <c r="AH121" s="258"/>
      <c r="AI121" s="258"/>
      <c r="AJ121" s="258"/>
    </row>
    <row r="122" spans="1:36" ht="15" customHeight="1" x14ac:dyDescent="0.25">
      <c r="A122" s="170" t="str">
        <f t="shared" si="5"/>
        <v/>
      </c>
      <c r="B122" s="170">
        <f t="shared" si="6"/>
        <v>72</v>
      </c>
      <c r="C122" s="302"/>
      <c r="D122" s="65" t="str">
        <f>IF('Journal prep'!A79=" "," ",'Journal prep'!A79)</f>
        <v xml:space="preserve"> </v>
      </c>
      <c r="E122" s="66" t="str">
        <f>IF('Journal prep'!B79=" "," ",'Journal prep'!B79)</f>
        <v xml:space="preserve"> </v>
      </c>
      <c r="F122" s="66" t="str">
        <f t="shared" si="7"/>
        <v>99999</v>
      </c>
      <c r="G122" s="67"/>
      <c r="H122" s="68" t="str">
        <f>IF('Journal prep'!C79=" "," ",'Journal prep'!C79)</f>
        <v>99999-999</v>
      </c>
      <c r="I122" s="67"/>
      <c r="J122" s="69" t="str">
        <f>IF('Journal prep'!E79=" "," ",'Journal prep'!E79)</f>
        <v xml:space="preserve"> </v>
      </c>
      <c r="K122" s="64" t="str">
        <f>IF('Journal prep'!D79=" "," ",'Journal prep'!D79)</f>
        <v xml:space="preserve"> </v>
      </c>
      <c r="L122" s="62">
        <f>IF('Journal prep'!J79=" "," ",'Journal prep'!J79)</f>
        <v>0</v>
      </c>
      <c r="M122" s="63">
        <f t="shared" si="8"/>
        <v>0</v>
      </c>
      <c r="N122" s="338" t="str">
        <f>IF('Journal prep'!K79=" "," ",'Journal prep'!K79)</f>
        <v xml:space="preserve">IMPREST: Cash Spent by  00-Jan-00 to 00-Jan-00 </v>
      </c>
      <c r="O122" s="305"/>
      <c r="P122" s="258"/>
      <c r="Q122" s="340" t="s">
        <v>18</v>
      </c>
      <c r="R122" s="258"/>
      <c r="S122" s="258"/>
      <c r="T122" s="340" t="s">
        <v>241</v>
      </c>
      <c r="U122" s="258"/>
      <c r="V122" s="258"/>
      <c r="W122" s="258"/>
      <c r="X122" s="258"/>
      <c r="Y122" s="258"/>
      <c r="Z122" s="258"/>
      <c r="AA122" s="258"/>
      <c r="AB122" s="258"/>
      <c r="AC122" s="258"/>
      <c r="AD122" s="258"/>
      <c r="AE122" s="258"/>
      <c r="AF122" s="258"/>
      <c r="AG122" s="258"/>
      <c r="AH122" s="258"/>
      <c r="AI122" s="258"/>
      <c r="AJ122" s="258"/>
    </row>
    <row r="123" spans="1:36" ht="15" customHeight="1" x14ac:dyDescent="0.25">
      <c r="A123" s="170" t="str">
        <f t="shared" si="5"/>
        <v/>
      </c>
      <c r="B123" s="170">
        <f t="shared" si="6"/>
        <v>73</v>
      </c>
      <c r="C123" s="302"/>
      <c r="D123" s="65" t="str">
        <f>IF('Journal prep'!A80=" "," ",'Journal prep'!A80)</f>
        <v xml:space="preserve"> </v>
      </c>
      <c r="E123" s="66" t="str">
        <f>IF('Journal prep'!B80=" "," ",'Journal prep'!B80)</f>
        <v xml:space="preserve"> </v>
      </c>
      <c r="F123" s="66" t="str">
        <f t="shared" si="7"/>
        <v>99999</v>
      </c>
      <c r="G123" s="67"/>
      <c r="H123" s="68" t="str">
        <f>IF('Journal prep'!C80=" "," ",'Journal prep'!C80)</f>
        <v>99999-999</v>
      </c>
      <c r="I123" s="67"/>
      <c r="J123" s="69" t="str">
        <f>IF('Journal prep'!E80=" "," ",'Journal prep'!E80)</f>
        <v xml:space="preserve"> </v>
      </c>
      <c r="K123" s="64" t="str">
        <f>IF('Journal prep'!D80=" "," ",'Journal prep'!D80)</f>
        <v xml:space="preserve"> </v>
      </c>
      <c r="L123" s="62">
        <f>IF('Journal prep'!J80=" "," ",'Journal prep'!J80)</f>
        <v>0</v>
      </c>
      <c r="M123" s="63">
        <f t="shared" si="8"/>
        <v>0</v>
      </c>
      <c r="N123" s="338" t="str">
        <f>IF('Journal prep'!K80=" "," ",'Journal prep'!K80)</f>
        <v xml:space="preserve">IMPREST: Cash Spent by  00-Jan-00 to 00-Jan-00 </v>
      </c>
      <c r="O123" s="305"/>
      <c r="P123" s="258"/>
      <c r="Q123" s="340" t="s">
        <v>18</v>
      </c>
      <c r="R123" s="258"/>
      <c r="S123" s="258"/>
      <c r="T123" s="340" t="s">
        <v>241</v>
      </c>
      <c r="U123" s="258"/>
      <c r="V123" s="258"/>
      <c r="W123" s="258"/>
      <c r="X123" s="258"/>
      <c r="Y123" s="258"/>
      <c r="Z123" s="258"/>
      <c r="AA123" s="258"/>
      <c r="AB123" s="258"/>
      <c r="AC123" s="258"/>
      <c r="AD123" s="258"/>
      <c r="AE123" s="258"/>
      <c r="AF123" s="258"/>
      <c r="AG123" s="258"/>
      <c r="AH123" s="258"/>
      <c r="AI123" s="258"/>
      <c r="AJ123" s="258"/>
    </row>
    <row r="124" spans="1:36" ht="15" customHeight="1" x14ac:dyDescent="0.25">
      <c r="A124" s="170" t="str">
        <f t="shared" si="5"/>
        <v/>
      </c>
      <c r="B124" s="170">
        <f t="shared" si="6"/>
        <v>74</v>
      </c>
      <c r="C124" s="302"/>
      <c r="D124" s="65" t="str">
        <f>IF('Journal prep'!A81=" "," ",'Journal prep'!A81)</f>
        <v xml:space="preserve"> </v>
      </c>
      <c r="E124" s="66" t="str">
        <f>IF('Journal prep'!B81=" "," ",'Journal prep'!B81)</f>
        <v xml:space="preserve"> </v>
      </c>
      <c r="F124" s="66" t="str">
        <f t="shared" si="7"/>
        <v>99999</v>
      </c>
      <c r="G124" s="67"/>
      <c r="H124" s="68" t="str">
        <f>IF('Journal prep'!C81=" "," ",'Journal prep'!C81)</f>
        <v>99999-999</v>
      </c>
      <c r="I124" s="67"/>
      <c r="J124" s="69" t="str">
        <f>IF('Journal prep'!E81=" "," ",'Journal prep'!E81)</f>
        <v xml:space="preserve"> </v>
      </c>
      <c r="K124" s="64" t="str">
        <f>IF('Journal prep'!D81=" "," ",'Journal prep'!D81)</f>
        <v xml:space="preserve"> </v>
      </c>
      <c r="L124" s="62">
        <f>IF('Journal prep'!J81=" "," ",'Journal prep'!J81)</f>
        <v>0</v>
      </c>
      <c r="M124" s="63">
        <f t="shared" si="8"/>
        <v>0</v>
      </c>
      <c r="N124" s="338" t="str">
        <f>IF('Journal prep'!K81=" "," ",'Journal prep'!K81)</f>
        <v xml:space="preserve">IMPREST: Cash Spent by  00-Jan-00 to 00-Jan-00 </v>
      </c>
      <c r="O124" s="305"/>
      <c r="P124" s="258"/>
      <c r="Q124" s="340" t="s">
        <v>18</v>
      </c>
      <c r="R124" s="258"/>
      <c r="S124" s="258"/>
      <c r="T124" s="340" t="s">
        <v>241</v>
      </c>
      <c r="U124" s="258"/>
      <c r="V124" s="258"/>
      <c r="W124" s="258"/>
      <c r="X124" s="258"/>
      <c r="Y124" s="258"/>
      <c r="Z124" s="258"/>
      <c r="AA124" s="258"/>
      <c r="AB124" s="258"/>
      <c r="AC124" s="258"/>
      <c r="AD124" s="258"/>
      <c r="AE124" s="258"/>
      <c r="AF124" s="258"/>
      <c r="AG124" s="258"/>
      <c r="AH124" s="258"/>
      <c r="AI124" s="258"/>
      <c r="AJ124" s="258"/>
    </row>
    <row r="125" spans="1:36" ht="15" customHeight="1" x14ac:dyDescent="0.25">
      <c r="A125" s="170" t="str">
        <f t="shared" si="5"/>
        <v/>
      </c>
      <c r="B125" s="170">
        <f t="shared" si="6"/>
        <v>75</v>
      </c>
      <c r="C125" s="302"/>
      <c r="D125" s="65" t="str">
        <f>IF('Journal prep'!A82=" "," ",'Journal prep'!A82)</f>
        <v xml:space="preserve"> </v>
      </c>
      <c r="E125" s="66" t="str">
        <f>IF('Journal prep'!B82=" "," ",'Journal prep'!B82)</f>
        <v xml:space="preserve"> </v>
      </c>
      <c r="F125" s="66" t="str">
        <f t="shared" si="7"/>
        <v>99999</v>
      </c>
      <c r="G125" s="67"/>
      <c r="H125" s="68" t="str">
        <f>IF('Journal prep'!C82=" "," ",'Journal prep'!C82)</f>
        <v>99999-999</v>
      </c>
      <c r="I125" s="67"/>
      <c r="J125" s="69" t="str">
        <f>IF('Journal prep'!E82=" "," ",'Journal prep'!E82)</f>
        <v xml:space="preserve"> </v>
      </c>
      <c r="K125" s="64" t="str">
        <f>IF('Journal prep'!D82=" "," ",'Journal prep'!D82)</f>
        <v xml:space="preserve"> </v>
      </c>
      <c r="L125" s="62">
        <f>IF('Journal prep'!J82=" "," ",'Journal prep'!J82)</f>
        <v>0</v>
      </c>
      <c r="M125" s="63">
        <f t="shared" si="8"/>
        <v>0</v>
      </c>
      <c r="N125" s="338" t="str">
        <f>IF('Journal prep'!K82=" "," ",'Journal prep'!K82)</f>
        <v xml:space="preserve">IMPREST: Cash Spent by  00-Jan-00 to 00-Jan-00 </v>
      </c>
      <c r="O125" s="305"/>
      <c r="P125" s="258"/>
      <c r="Q125" s="340" t="s">
        <v>18</v>
      </c>
      <c r="R125" s="258"/>
      <c r="S125" s="258"/>
      <c r="T125" s="340" t="s">
        <v>241</v>
      </c>
      <c r="U125" s="258"/>
      <c r="V125" s="258"/>
      <c r="W125" s="258"/>
      <c r="X125" s="258"/>
      <c r="Y125" s="258"/>
      <c r="Z125" s="258"/>
      <c r="AA125" s="258"/>
      <c r="AB125" s="258"/>
      <c r="AC125" s="258"/>
      <c r="AD125" s="258"/>
      <c r="AE125" s="258"/>
      <c r="AF125" s="258"/>
      <c r="AG125" s="258"/>
      <c r="AH125" s="258"/>
      <c r="AI125" s="258"/>
      <c r="AJ125" s="258"/>
    </row>
    <row r="126" spans="1:36" ht="15" customHeight="1" x14ac:dyDescent="0.25">
      <c r="A126" s="170" t="str">
        <f t="shared" si="5"/>
        <v/>
      </c>
      <c r="B126" s="170">
        <f t="shared" si="6"/>
        <v>76</v>
      </c>
      <c r="C126" s="302"/>
      <c r="D126" s="65" t="str">
        <f>IF('Journal prep'!A83=" "," ",'Journal prep'!A83)</f>
        <v xml:space="preserve"> </v>
      </c>
      <c r="E126" s="66" t="str">
        <f>IF('Journal prep'!B83=" "," ",'Journal prep'!B83)</f>
        <v xml:space="preserve"> </v>
      </c>
      <c r="F126" s="66" t="str">
        <f t="shared" si="7"/>
        <v>99999</v>
      </c>
      <c r="G126" s="67"/>
      <c r="H126" s="68" t="str">
        <f>IF('Journal prep'!C83=" "," ",'Journal prep'!C83)</f>
        <v>99999-999</v>
      </c>
      <c r="I126" s="67"/>
      <c r="J126" s="69" t="str">
        <f>IF('Journal prep'!E83=" "," ",'Journal prep'!E83)</f>
        <v xml:space="preserve"> </v>
      </c>
      <c r="K126" s="64" t="str">
        <f>IF('Journal prep'!D83=" "," ",'Journal prep'!D83)</f>
        <v xml:space="preserve"> </v>
      </c>
      <c r="L126" s="62">
        <f>IF('Journal prep'!J83=" "," ",'Journal prep'!J83)</f>
        <v>0</v>
      </c>
      <c r="M126" s="63">
        <f t="shared" si="8"/>
        <v>0</v>
      </c>
      <c r="N126" s="338" t="str">
        <f>IF('Journal prep'!K83=" "," ",'Journal prep'!K83)</f>
        <v xml:space="preserve">IMPREST: Cash Spent by  00-Jan-00 to 00-Jan-00 </v>
      </c>
      <c r="O126" s="305"/>
      <c r="P126" s="258"/>
      <c r="Q126" s="340" t="s">
        <v>18</v>
      </c>
      <c r="R126" s="258"/>
      <c r="S126" s="258"/>
      <c r="T126" s="340" t="s">
        <v>241</v>
      </c>
      <c r="U126" s="258"/>
      <c r="V126" s="258"/>
      <c r="W126" s="258"/>
      <c r="X126" s="258"/>
      <c r="Y126" s="258"/>
      <c r="Z126" s="258"/>
      <c r="AA126" s="258"/>
      <c r="AB126" s="258"/>
      <c r="AC126" s="258"/>
      <c r="AD126" s="258"/>
      <c r="AE126" s="258"/>
      <c r="AF126" s="258"/>
      <c r="AG126" s="258"/>
      <c r="AH126" s="258"/>
      <c r="AI126" s="258"/>
      <c r="AJ126" s="258"/>
    </row>
    <row r="127" spans="1:36" ht="15" customHeight="1" x14ac:dyDescent="0.25">
      <c r="A127" s="170" t="str">
        <f t="shared" si="5"/>
        <v/>
      </c>
      <c r="B127" s="170">
        <f t="shared" si="6"/>
        <v>77</v>
      </c>
      <c r="C127" s="302"/>
      <c r="D127" s="65" t="str">
        <f>IF('Journal prep'!A84=" "," ",'Journal prep'!A84)</f>
        <v xml:space="preserve"> </v>
      </c>
      <c r="E127" s="66" t="str">
        <f>IF('Journal prep'!B84=" "," ",'Journal prep'!B84)</f>
        <v xml:space="preserve"> </v>
      </c>
      <c r="F127" s="66" t="str">
        <f t="shared" si="7"/>
        <v>99999</v>
      </c>
      <c r="G127" s="67"/>
      <c r="H127" s="68" t="str">
        <f>IF('Journal prep'!C84=" "," ",'Journal prep'!C84)</f>
        <v>99999-999</v>
      </c>
      <c r="I127" s="67"/>
      <c r="J127" s="69" t="str">
        <f>IF('Journal prep'!E84=" "," ",'Journal prep'!E84)</f>
        <v xml:space="preserve"> </v>
      </c>
      <c r="K127" s="64" t="str">
        <f>IF('Journal prep'!D84=" "," ",'Journal prep'!D84)</f>
        <v xml:space="preserve"> </v>
      </c>
      <c r="L127" s="62">
        <f>IF('Journal prep'!J84=" "," ",'Journal prep'!J84)</f>
        <v>0</v>
      </c>
      <c r="M127" s="63">
        <f t="shared" si="8"/>
        <v>0</v>
      </c>
      <c r="N127" s="338" t="str">
        <f>IF('Journal prep'!K84=" "," ",'Journal prep'!K84)</f>
        <v xml:space="preserve">IMPREST: Cash Spent by  00-Jan-00 to 00-Jan-00 </v>
      </c>
      <c r="O127" s="305"/>
      <c r="P127" s="258"/>
      <c r="Q127" s="340" t="s">
        <v>18</v>
      </c>
      <c r="R127" s="258"/>
      <c r="S127" s="258"/>
      <c r="T127" s="340" t="s">
        <v>241</v>
      </c>
      <c r="U127" s="258"/>
      <c r="V127" s="258"/>
      <c r="W127" s="258"/>
      <c r="X127" s="258"/>
      <c r="Y127" s="258"/>
      <c r="Z127" s="258"/>
      <c r="AA127" s="258"/>
      <c r="AB127" s="258"/>
      <c r="AC127" s="258"/>
      <c r="AD127" s="258"/>
      <c r="AE127" s="258"/>
      <c r="AF127" s="258"/>
      <c r="AG127" s="258"/>
      <c r="AH127" s="258"/>
      <c r="AI127" s="258"/>
      <c r="AJ127" s="258"/>
    </row>
    <row r="128" spans="1:36" ht="15" customHeight="1" x14ac:dyDescent="0.25">
      <c r="A128" s="170" t="str">
        <f t="shared" si="5"/>
        <v/>
      </c>
      <c r="B128" s="170">
        <f t="shared" si="6"/>
        <v>78</v>
      </c>
      <c r="C128" s="302"/>
      <c r="D128" s="65" t="str">
        <f>IF('Journal prep'!A85=" "," ",'Journal prep'!A85)</f>
        <v xml:space="preserve"> </v>
      </c>
      <c r="E128" s="66" t="str">
        <f>IF('Journal prep'!B85=" "," ",'Journal prep'!B85)</f>
        <v xml:space="preserve"> </v>
      </c>
      <c r="F128" s="66" t="str">
        <f t="shared" si="7"/>
        <v>99999</v>
      </c>
      <c r="G128" s="67"/>
      <c r="H128" s="68" t="str">
        <f>IF('Journal prep'!C85=" "," ",'Journal prep'!C85)</f>
        <v>99999-999</v>
      </c>
      <c r="I128" s="67"/>
      <c r="J128" s="69" t="str">
        <f>IF('Journal prep'!E85=" "," ",'Journal prep'!E85)</f>
        <v xml:space="preserve"> </v>
      </c>
      <c r="K128" s="64" t="str">
        <f>IF('Journal prep'!D85=" "," ",'Journal prep'!D85)</f>
        <v xml:space="preserve"> </v>
      </c>
      <c r="L128" s="62">
        <f>IF('Journal prep'!J85=" "," ",'Journal prep'!J85)</f>
        <v>0</v>
      </c>
      <c r="M128" s="63">
        <f t="shared" si="8"/>
        <v>0</v>
      </c>
      <c r="N128" s="338" t="str">
        <f>IF('Journal prep'!K85=" "," ",'Journal prep'!K85)</f>
        <v xml:space="preserve">IMPREST: Cash Spent by  00-Jan-00 to 00-Jan-00 </v>
      </c>
      <c r="O128" s="305"/>
      <c r="P128" s="258"/>
      <c r="Q128" s="340" t="s">
        <v>18</v>
      </c>
      <c r="R128" s="258"/>
      <c r="S128" s="258"/>
      <c r="T128" s="340" t="s">
        <v>241</v>
      </c>
      <c r="U128" s="258"/>
      <c r="V128" s="258"/>
      <c r="W128" s="258"/>
      <c r="X128" s="258"/>
      <c r="Y128" s="258"/>
      <c r="Z128" s="258"/>
      <c r="AA128" s="258"/>
      <c r="AB128" s="258"/>
      <c r="AC128" s="258"/>
      <c r="AD128" s="258"/>
      <c r="AE128" s="258"/>
      <c r="AF128" s="258"/>
      <c r="AG128" s="258"/>
      <c r="AH128" s="258"/>
      <c r="AI128" s="258"/>
      <c r="AJ128" s="258"/>
    </row>
    <row r="129" spans="1:36" ht="15" customHeight="1" x14ac:dyDescent="0.25">
      <c r="A129" s="170" t="str">
        <f t="shared" si="5"/>
        <v/>
      </c>
      <c r="B129" s="170">
        <f t="shared" si="6"/>
        <v>79</v>
      </c>
      <c r="C129" s="302"/>
      <c r="D129" s="65" t="str">
        <f>IF('Journal prep'!A86=" "," ",'Journal prep'!A86)</f>
        <v xml:space="preserve"> </v>
      </c>
      <c r="E129" s="66" t="str">
        <f>IF('Journal prep'!B86=" "," ",'Journal prep'!B86)</f>
        <v xml:space="preserve"> </v>
      </c>
      <c r="F129" s="66" t="str">
        <f t="shared" si="7"/>
        <v>99999</v>
      </c>
      <c r="G129" s="67"/>
      <c r="H129" s="68" t="str">
        <f>IF('Journal prep'!C86=" "," ",'Journal prep'!C86)</f>
        <v>99999-999</v>
      </c>
      <c r="I129" s="67"/>
      <c r="J129" s="69" t="str">
        <f>IF('Journal prep'!E86=" "," ",'Journal prep'!E86)</f>
        <v xml:space="preserve"> </v>
      </c>
      <c r="K129" s="64" t="str">
        <f>IF('Journal prep'!D86=" "," ",'Journal prep'!D86)</f>
        <v xml:space="preserve"> </v>
      </c>
      <c r="L129" s="62">
        <f>IF('Journal prep'!J86=" "," ",'Journal prep'!J86)</f>
        <v>0</v>
      </c>
      <c r="M129" s="63">
        <f t="shared" si="8"/>
        <v>0</v>
      </c>
      <c r="N129" s="338" t="str">
        <f>IF('Journal prep'!K86=" "," ",'Journal prep'!K86)</f>
        <v xml:space="preserve">IMPREST: Cash Spent by  00-Jan-00 to 00-Jan-00 </v>
      </c>
      <c r="O129" s="305"/>
      <c r="P129" s="258"/>
      <c r="Q129" s="340" t="s">
        <v>18</v>
      </c>
      <c r="R129" s="258"/>
      <c r="S129" s="258"/>
      <c r="T129" s="340" t="s">
        <v>241</v>
      </c>
      <c r="U129" s="258"/>
      <c r="V129" s="258"/>
      <c r="W129" s="258"/>
      <c r="X129" s="258"/>
      <c r="Y129" s="258"/>
      <c r="Z129" s="258"/>
      <c r="AA129" s="258"/>
      <c r="AB129" s="258"/>
      <c r="AC129" s="258"/>
      <c r="AD129" s="258"/>
      <c r="AE129" s="258"/>
      <c r="AF129" s="258"/>
      <c r="AG129" s="258"/>
      <c r="AH129" s="258"/>
      <c r="AI129" s="258"/>
      <c r="AJ129" s="258"/>
    </row>
    <row r="130" spans="1:36" ht="15" customHeight="1" x14ac:dyDescent="0.25">
      <c r="A130" s="170" t="str">
        <f t="shared" si="5"/>
        <v/>
      </c>
      <c r="B130" s="170">
        <f t="shared" si="6"/>
        <v>80</v>
      </c>
      <c r="C130" s="302"/>
      <c r="D130" s="65" t="str">
        <f>IF('Journal prep'!A87=" "," ",'Journal prep'!A87)</f>
        <v xml:space="preserve"> </v>
      </c>
      <c r="E130" s="66" t="str">
        <f>IF('Journal prep'!B87=" "," ",'Journal prep'!B87)</f>
        <v xml:space="preserve"> </v>
      </c>
      <c r="F130" s="66" t="str">
        <f t="shared" si="7"/>
        <v>99999</v>
      </c>
      <c r="G130" s="67"/>
      <c r="H130" s="68" t="str">
        <f>IF('Journal prep'!C87=" "," ",'Journal prep'!C87)</f>
        <v>99999-999</v>
      </c>
      <c r="I130" s="67"/>
      <c r="J130" s="69" t="str">
        <f>IF('Journal prep'!E87=" "," ",'Journal prep'!E87)</f>
        <v xml:space="preserve"> </v>
      </c>
      <c r="K130" s="64" t="str">
        <f>IF('Journal prep'!D87=" "," ",'Journal prep'!D87)</f>
        <v xml:space="preserve"> </v>
      </c>
      <c r="L130" s="62">
        <f>IF('Journal prep'!J87=" "," ",'Journal prep'!J87)</f>
        <v>0</v>
      </c>
      <c r="M130" s="63">
        <f t="shared" si="8"/>
        <v>0</v>
      </c>
      <c r="N130" s="338" t="str">
        <f>IF('Journal prep'!K87=" "," ",'Journal prep'!K87)</f>
        <v xml:space="preserve">IMPREST: Cash Spent by  00-Jan-00 to 00-Jan-00 </v>
      </c>
      <c r="O130" s="305"/>
      <c r="P130" s="258"/>
      <c r="Q130" s="340" t="s">
        <v>18</v>
      </c>
      <c r="R130" s="258"/>
      <c r="S130" s="258"/>
      <c r="T130" s="340" t="s">
        <v>241</v>
      </c>
      <c r="U130" s="258"/>
      <c r="V130" s="258"/>
      <c r="W130" s="258"/>
      <c r="X130" s="258"/>
      <c r="Y130" s="258"/>
      <c r="Z130" s="258"/>
      <c r="AA130" s="258"/>
      <c r="AB130" s="258"/>
      <c r="AC130" s="258"/>
      <c r="AD130" s="258"/>
      <c r="AE130" s="258"/>
      <c r="AF130" s="258"/>
      <c r="AG130" s="258"/>
      <c r="AH130" s="258"/>
      <c r="AI130" s="258"/>
      <c r="AJ130" s="258"/>
    </row>
    <row r="131" spans="1:36" ht="15" customHeight="1" x14ac:dyDescent="0.25">
      <c r="A131" s="170" t="str">
        <f t="shared" si="5"/>
        <v/>
      </c>
      <c r="B131" s="170">
        <f t="shared" si="6"/>
        <v>81</v>
      </c>
      <c r="C131" s="302"/>
      <c r="D131" s="65" t="str">
        <f>IF('Journal prep'!A88=" "," ",'Journal prep'!A88)</f>
        <v xml:space="preserve"> </v>
      </c>
      <c r="E131" s="66" t="str">
        <f>IF('Journal prep'!B88=" "," ",'Journal prep'!B88)</f>
        <v xml:space="preserve"> </v>
      </c>
      <c r="F131" s="66" t="str">
        <f t="shared" si="7"/>
        <v>99999</v>
      </c>
      <c r="G131" s="67"/>
      <c r="H131" s="68" t="str">
        <f>IF('Journal prep'!C88=" "," ",'Journal prep'!C88)</f>
        <v>99999-999</v>
      </c>
      <c r="I131" s="67"/>
      <c r="J131" s="69" t="str">
        <f>IF('Journal prep'!E88=" "," ",'Journal prep'!E88)</f>
        <v xml:space="preserve"> </v>
      </c>
      <c r="K131" s="64" t="str">
        <f>IF('Journal prep'!D88=" "," ",'Journal prep'!D88)</f>
        <v xml:space="preserve"> </v>
      </c>
      <c r="L131" s="62">
        <f>IF('Journal prep'!J88=" "," ",'Journal prep'!J88)</f>
        <v>0</v>
      </c>
      <c r="M131" s="63">
        <f t="shared" si="8"/>
        <v>0</v>
      </c>
      <c r="N131" s="338" t="str">
        <f>IF('Journal prep'!K88=" "," ",'Journal prep'!K88)</f>
        <v xml:space="preserve">IMPREST: Cash Spent by  00-Jan-00 to 00-Jan-00 </v>
      </c>
      <c r="O131" s="305"/>
      <c r="P131" s="258"/>
      <c r="Q131" s="340" t="s">
        <v>18</v>
      </c>
      <c r="R131" s="258"/>
      <c r="S131" s="258"/>
      <c r="T131" s="340" t="s">
        <v>241</v>
      </c>
      <c r="U131" s="258"/>
      <c r="V131" s="258"/>
      <c r="W131" s="258"/>
      <c r="X131" s="258"/>
      <c r="Y131" s="258"/>
      <c r="Z131" s="258"/>
      <c r="AA131" s="258"/>
      <c r="AB131" s="258"/>
      <c r="AC131" s="258"/>
      <c r="AD131" s="258"/>
      <c r="AE131" s="258"/>
      <c r="AF131" s="258"/>
      <c r="AG131" s="258"/>
      <c r="AH131" s="258"/>
      <c r="AI131" s="258"/>
      <c r="AJ131" s="258"/>
    </row>
    <row r="132" spans="1:36" ht="15" customHeight="1" x14ac:dyDescent="0.25">
      <c r="A132" s="170" t="str">
        <f t="shared" si="5"/>
        <v/>
      </c>
      <c r="B132" s="170">
        <f t="shared" si="6"/>
        <v>82</v>
      </c>
      <c r="C132" s="302"/>
      <c r="D132" s="65" t="str">
        <f>IF('Journal prep'!A89=" "," ",'Journal prep'!A89)</f>
        <v xml:space="preserve"> </v>
      </c>
      <c r="E132" s="66" t="str">
        <f>IF('Journal prep'!B89=" "," ",'Journal prep'!B89)</f>
        <v xml:space="preserve"> </v>
      </c>
      <c r="F132" s="66" t="str">
        <f t="shared" si="7"/>
        <v>99999</v>
      </c>
      <c r="G132" s="67"/>
      <c r="H132" s="68" t="str">
        <f>IF('Journal prep'!C89=" "," ",'Journal prep'!C89)</f>
        <v>99999-999</v>
      </c>
      <c r="I132" s="67"/>
      <c r="J132" s="69" t="str">
        <f>IF('Journal prep'!E89=" "," ",'Journal prep'!E89)</f>
        <v xml:space="preserve"> </v>
      </c>
      <c r="K132" s="64" t="str">
        <f>IF('Journal prep'!D89=" "," ",'Journal prep'!D89)</f>
        <v xml:space="preserve"> </v>
      </c>
      <c r="L132" s="62">
        <f>IF('Journal prep'!J89=" "," ",'Journal prep'!J89)</f>
        <v>0</v>
      </c>
      <c r="M132" s="63">
        <f t="shared" si="8"/>
        <v>0</v>
      </c>
      <c r="N132" s="338" t="str">
        <f>IF('Journal prep'!K89=" "," ",'Journal prep'!K89)</f>
        <v xml:space="preserve">IMPREST: Cash Spent by  00-Jan-00 to 00-Jan-00 </v>
      </c>
      <c r="O132" s="305"/>
      <c r="P132" s="258"/>
      <c r="Q132" s="340" t="s">
        <v>18</v>
      </c>
      <c r="R132" s="258"/>
      <c r="S132" s="258"/>
      <c r="T132" s="340" t="s">
        <v>241</v>
      </c>
      <c r="U132" s="258"/>
      <c r="V132" s="258"/>
      <c r="W132" s="258"/>
      <c r="X132" s="258"/>
      <c r="Y132" s="258"/>
      <c r="Z132" s="258"/>
      <c r="AA132" s="258"/>
      <c r="AB132" s="258"/>
      <c r="AC132" s="258"/>
      <c r="AD132" s="258"/>
      <c r="AE132" s="258"/>
      <c r="AF132" s="258"/>
      <c r="AG132" s="258"/>
      <c r="AH132" s="258"/>
      <c r="AI132" s="258"/>
      <c r="AJ132" s="258"/>
    </row>
    <row r="133" spans="1:36" ht="15" customHeight="1" x14ac:dyDescent="0.25">
      <c r="A133" s="170" t="str">
        <f t="shared" si="5"/>
        <v/>
      </c>
      <c r="B133" s="170">
        <f t="shared" si="6"/>
        <v>83</v>
      </c>
      <c r="C133" s="302"/>
      <c r="D133" s="65" t="str">
        <f>IF('Journal prep'!A90=" "," ",'Journal prep'!A90)</f>
        <v xml:space="preserve"> </v>
      </c>
      <c r="E133" s="66" t="str">
        <f>IF('Journal prep'!B90=" "," ",'Journal prep'!B90)</f>
        <v xml:space="preserve"> </v>
      </c>
      <c r="F133" s="66" t="str">
        <f t="shared" si="7"/>
        <v>99999</v>
      </c>
      <c r="G133" s="67"/>
      <c r="H133" s="68" t="str">
        <f>IF('Journal prep'!C90=" "," ",'Journal prep'!C90)</f>
        <v>99999-999</v>
      </c>
      <c r="I133" s="67"/>
      <c r="J133" s="69" t="str">
        <f>IF('Journal prep'!E90=" "," ",'Journal prep'!E90)</f>
        <v xml:space="preserve"> </v>
      </c>
      <c r="K133" s="64" t="str">
        <f>IF('Journal prep'!D90=" "," ",'Journal prep'!D90)</f>
        <v xml:space="preserve"> </v>
      </c>
      <c r="L133" s="62">
        <f>IF('Journal prep'!J90=" "," ",'Journal prep'!J90)</f>
        <v>0</v>
      </c>
      <c r="M133" s="63">
        <f t="shared" si="8"/>
        <v>0</v>
      </c>
      <c r="N133" s="338" t="str">
        <f>IF('Journal prep'!K90=" "," ",'Journal prep'!K90)</f>
        <v xml:space="preserve">IMPREST: Cash Spent by  00-Jan-00 to 00-Jan-00 </v>
      </c>
      <c r="O133" s="305"/>
      <c r="P133" s="258"/>
      <c r="Q133" s="340" t="s">
        <v>18</v>
      </c>
      <c r="R133" s="258"/>
      <c r="S133" s="258"/>
      <c r="T133" s="340" t="s">
        <v>241</v>
      </c>
      <c r="U133" s="258"/>
      <c r="V133" s="258"/>
      <c r="W133" s="258"/>
      <c r="X133" s="258"/>
      <c r="Y133" s="258"/>
      <c r="Z133" s="258"/>
      <c r="AA133" s="258"/>
      <c r="AB133" s="258"/>
      <c r="AC133" s="258"/>
      <c r="AD133" s="258"/>
      <c r="AE133" s="258"/>
      <c r="AF133" s="258"/>
      <c r="AG133" s="258"/>
      <c r="AH133" s="258"/>
      <c r="AI133" s="258"/>
      <c r="AJ133" s="258"/>
    </row>
    <row r="134" spans="1:36" ht="15" customHeight="1" x14ac:dyDescent="0.25">
      <c r="A134" s="170" t="str">
        <f t="shared" si="5"/>
        <v/>
      </c>
      <c r="B134" s="170">
        <f t="shared" si="6"/>
        <v>84</v>
      </c>
      <c r="C134" s="302"/>
      <c r="D134" s="65" t="str">
        <f>IF('Journal prep'!A91=" "," ",'Journal prep'!A91)</f>
        <v xml:space="preserve"> </v>
      </c>
      <c r="E134" s="66" t="str">
        <f>IF('Journal prep'!B91=" "," ",'Journal prep'!B91)</f>
        <v xml:space="preserve"> </v>
      </c>
      <c r="F134" s="66" t="str">
        <f t="shared" si="7"/>
        <v>99999</v>
      </c>
      <c r="G134" s="67"/>
      <c r="H134" s="68" t="str">
        <f>IF('Journal prep'!C91=" "," ",'Journal prep'!C91)</f>
        <v>99999-999</v>
      </c>
      <c r="I134" s="67"/>
      <c r="J134" s="69" t="str">
        <f>IF('Journal prep'!E91=" "," ",'Journal prep'!E91)</f>
        <v xml:space="preserve"> </v>
      </c>
      <c r="K134" s="64" t="str">
        <f>IF('Journal prep'!D91=" "," ",'Journal prep'!D91)</f>
        <v xml:space="preserve"> </v>
      </c>
      <c r="L134" s="62">
        <f>IF('Journal prep'!J91=" "," ",'Journal prep'!J91)</f>
        <v>0</v>
      </c>
      <c r="M134" s="63">
        <f t="shared" si="8"/>
        <v>0</v>
      </c>
      <c r="N134" s="338" t="str">
        <f>IF('Journal prep'!K91=" "," ",'Journal prep'!K91)</f>
        <v xml:space="preserve">IMPREST: Cash Spent by  00-Jan-00 to 00-Jan-00 </v>
      </c>
      <c r="O134" s="305"/>
      <c r="P134" s="258"/>
      <c r="Q134" s="340" t="s">
        <v>18</v>
      </c>
      <c r="R134" s="258"/>
      <c r="S134" s="258"/>
      <c r="T134" s="340" t="s">
        <v>241</v>
      </c>
      <c r="U134" s="258"/>
      <c r="V134" s="258"/>
      <c r="W134" s="258"/>
      <c r="X134" s="258"/>
      <c r="Y134" s="258"/>
      <c r="Z134" s="258"/>
      <c r="AA134" s="258"/>
      <c r="AB134" s="258"/>
      <c r="AC134" s="258"/>
      <c r="AD134" s="258"/>
      <c r="AE134" s="258"/>
      <c r="AF134" s="258"/>
      <c r="AG134" s="258"/>
      <c r="AH134" s="258"/>
      <c r="AI134" s="258"/>
      <c r="AJ134" s="258"/>
    </row>
    <row r="135" spans="1:36" ht="15" customHeight="1" x14ac:dyDescent="0.25">
      <c r="A135" s="170" t="str">
        <f t="shared" si="5"/>
        <v/>
      </c>
      <c r="B135" s="170">
        <f t="shared" si="6"/>
        <v>85</v>
      </c>
      <c r="C135" s="302"/>
      <c r="D135" s="65" t="str">
        <f>IF('Journal prep'!A92=" "," ",'Journal prep'!A92)</f>
        <v xml:space="preserve"> </v>
      </c>
      <c r="E135" s="66" t="str">
        <f>IF('Journal prep'!B92=" "," ",'Journal prep'!B92)</f>
        <v xml:space="preserve"> </v>
      </c>
      <c r="F135" s="66" t="str">
        <f t="shared" si="7"/>
        <v>99999</v>
      </c>
      <c r="G135" s="67"/>
      <c r="H135" s="68" t="str">
        <f>IF('Journal prep'!C92=" "," ",'Journal prep'!C92)</f>
        <v>99999-999</v>
      </c>
      <c r="I135" s="67"/>
      <c r="J135" s="69" t="str">
        <f>IF('Journal prep'!E92=" "," ",'Journal prep'!E92)</f>
        <v xml:space="preserve"> </v>
      </c>
      <c r="K135" s="64" t="str">
        <f>IF('Journal prep'!D92=" "," ",'Journal prep'!D92)</f>
        <v xml:space="preserve"> </v>
      </c>
      <c r="L135" s="62">
        <f>IF('Journal prep'!J92=" "," ",'Journal prep'!J92)</f>
        <v>0</v>
      </c>
      <c r="M135" s="63">
        <f t="shared" si="8"/>
        <v>0</v>
      </c>
      <c r="N135" s="338" t="str">
        <f>IF('Journal prep'!K92=" "," ",'Journal prep'!K92)</f>
        <v xml:space="preserve">IMPREST: Cash Spent by  00-Jan-00 to 00-Jan-00 </v>
      </c>
      <c r="O135" s="305"/>
      <c r="P135" s="258"/>
      <c r="Q135" s="340" t="s">
        <v>18</v>
      </c>
      <c r="R135" s="258"/>
      <c r="S135" s="258"/>
      <c r="T135" s="340" t="s">
        <v>241</v>
      </c>
      <c r="U135" s="258"/>
      <c r="V135" s="258"/>
      <c r="W135" s="258"/>
      <c r="X135" s="258"/>
      <c r="Y135" s="258"/>
      <c r="Z135" s="258"/>
      <c r="AA135" s="258"/>
      <c r="AB135" s="258"/>
      <c r="AC135" s="258"/>
      <c r="AD135" s="258"/>
      <c r="AE135" s="258"/>
      <c r="AF135" s="258"/>
      <c r="AG135" s="258"/>
      <c r="AH135" s="258"/>
      <c r="AI135" s="258"/>
      <c r="AJ135" s="258"/>
    </row>
    <row r="136" spans="1:36" ht="15" customHeight="1" x14ac:dyDescent="0.25">
      <c r="A136" s="170" t="str">
        <f t="shared" si="5"/>
        <v/>
      </c>
      <c r="B136" s="170">
        <f t="shared" si="6"/>
        <v>86</v>
      </c>
      <c r="C136" s="302"/>
      <c r="D136" s="65" t="str">
        <f>IF('Journal prep'!A93=" "," ",'Journal prep'!A93)</f>
        <v xml:space="preserve"> </v>
      </c>
      <c r="E136" s="66" t="str">
        <f>IF('Journal prep'!B93=" "," ",'Journal prep'!B93)</f>
        <v xml:space="preserve"> </v>
      </c>
      <c r="F136" s="66" t="str">
        <f t="shared" si="7"/>
        <v>99999</v>
      </c>
      <c r="G136" s="67"/>
      <c r="H136" s="68" t="str">
        <f>IF('Journal prep'!C93=" "," ",'Journal prep'!C93)</f>
        <v>99999-999</v>
      </c>
      <c r="I136" s="67"/>
      <c r="J136" s="69" t="str">
        <f>IF('Journal prep'!E93=" "," ",'Journal prep'!E93)</f>
        <v xml:space="preserve"> </v>
      </c>
      <c r="K136" s="64" t="str">
        <f>IF('Journal prep'!D93=" "," ",'Journal prep'!D93)</f>
        <v xml:space="preserve"> </v>
      </c>
      <c r="L136" s="62">
        <f>IF('Journal prep'!J93=" "," ",'Journal prep'!J93)</f>
        <v>0</v>
      </c>
      <c r="M136" s="63">
        <f t="shared" si="8"/>
        <v>0</v>
      </c>
      <c r="N136" s="338" t="str">
        <f>IF('Journal prep'!K93=" "," ",'Journal prep'!K93)</f>
        <v xml:space="preserve">IMPREST: Cash Spent by  00-Jan-00 to 00-Jan-00 </v>
      </c>
      <c r="O136" s="305"/>
      <c r="P136" s="258"/>
      <c r="Q136" s="340" t="s">
        <v>18</v>
      </c>
      <c r="R136" s="258"/>
      <c r="S136" s="258"/>
      <c r="T136" s="340" t="s">
        <v>241</v>
      </c>
      <c r="U136" s="258"/>
      <c r="V136" s="258"/>
      <c r="W136" s="258"/>
      <c r="X136" s="258"/>
      <c r="Y136" s="258"/>
      <c r="Z136" s="258"/>
      <c r="AA136" s="258"/>
      <c r="AB136" s="258"/>
      <c r="AC136" s="258"/>
      <c r="AD136" s="258"/>
      <c r="AE136" s="258"/>
      <c r="AF136" s="258"/>
      <c r="AG136" s="258"/>
      <c r="AH136" s="258"/>
      <c r="AI136" s="258"/>
      <c r="AJ136" s="258"/>
    </row>
    <row r="137" spans="1:36" ht="15" customHeight="1" x14ac:dyDescent="0.25">
      <c r="A137" s="170" t="str">
        <f t="shared" si="5"/>
        <v/>
      </c>
      <c r="B137" s="170">
        <f t="shared" si="6"/>
        <v>87</v>
      </c>
      <c r="C137" s="302"/>
      <c r="D137" s="65" t="str">
        <f>IF('Journal prep'!A94=" "," ",'Journal prep'!A94)</f>
        <v xml:space="preserve"> </v>
      </c>
      <c r="E137" s="66" t="str">
        <f>IF('Journal prep'!B94=" "," ",'Journal prep'!B94)</f>
        <v xml:space="preserve"> </v>
      </c>
      <c r="F137" s="66" t="str">
        <f t="shared" si="7"/>
        <v>99999</v>
      </c>
      <c r="G137" s="67"/>
      <c r="H137" s="68" t="str">
        <f>IF('Journal prep'!C94=" "," ",'Journal prep'!C94)</f>
        <v>99999-999</v>
      </c>
      <c r="I137" s="67"/>
      <c r="J137" s="69" t="str">
        <f>IF('Journal prep'!E94=" "," ",'Journal prep'!E94)</f>
        <v xml:space="preserve"> </v>
      </c>
      <c r="K137" s="64" t="str">
        <f>IF('Journal prep'!D94=" "," ",'Journal prep'!D94)</f>
        <v xml:space="preserve"> </v>
      </c>
      <c r="L137" s="62">
        <f>IF('Journal prep'!J94=" "," ",'Journal prep'!J94)</f>
        <v>0</v>
      </c>
      <c r="M137" s="63">
        <f t="shared" si="8"/>
        <v>0</v>
      </c>
      <c r="N137" s="338" t="str">
        <f>IF('Journal prep'!K94=" "," ",'Journal prep'!K94)</f>
        <v xml:space="preserve">IMPREST: Cash Spent by  00-Jan-00 to 00-Jan-00 </v>
      </c>
      <c r="O137" s="305"/>
      <c r="P137" s="258"/>
      <c r="Q137" s="340" t="s">
        <v>18</v>
      </c>
      <c r="R137" s="258"/>
      <c r="S137" s="258"/>
      <c r="T137" s="340" t="s">
        <v>241</v>
      </c>
      <c r="U137" s="258"/>
      <c r="V137" s="258"/>
      <c r="W137" s="258"/>
      <c r="X137" s="258"/>
      <c r="Y137" s="258"/>
      <c r="Z137" s="258"/>
      <c r="AA137" s="258"/>
      <c r="AB137" s="258"/>
      <c r="AC137" s="258"/>
      <c r="AD137" s="258"/>
      <c r="AE137" s="258"/>
      <c r="AF137" s="258"/>
      <c r="AG137" s="258"/>
      <c r="AH137" s="258"/>
      <c r="AI137" s="258"/>
      <c r="AJ137" s="258"/>
    </row>
    <row r="138" spans="1:36" ht="15" customHeight="1" x14ac:dyDescent="0.25">
      <c r="A138" s="170" t="str">
        <f t="shared" si="5"/>
        <v/>
      </c>
      <c r="B138" s="170">
        <f t="shared" si="6"/>
        <v>88</v>
      </c>
      <c r="C138" s="302"/>
      <c r="D138" s="65" t="str">
        <f>IF('Journal prep'!A95=" "," ",'Journal prep'!A95)</f>
        <v xml:space="preserve"> </v>
      </c>
      <c r="E138" s="66" t="str">
        <f>IF('Journal prep'!B95=" "," ",'Journal prep'!B95)</f>
        <v xml:space="preserve"> </v>
      </c>
      <c r="F138" s="66" t="str">
        <f t="shared" si="7"/>
        <v>99999</v>
      </c>
      <c r="G138" s="67"/>
      <c r="H138" s="68" t="str">
        <f>IF('Journal prep'!C95=" "," ",'Journal prep'!C95)</f>
        <v>99999-999</v>
      </c>
      <c r="I138" s="67"/>
      <c r="J138" s="69" t="str">
        <f>IF('Journal prep'!E95=" "," ",'Journal prep'!E95)</f>
        <v xml:space="preserve"> </v>
      </c>
      <c r="K138" s="64" t="str">
        <f>IF('Journal prep'!D95=" "," ",'Journal prep'!D95)</f>
        <v xml:space="preserve"> </v>
      </c>
      <c r="L138" s="62">
        <f>IF('Journal prep'!J95=" "," ",'Journal prep'!J95)</f>
        <v>0</v>
      </c>
      <c r="M138" s="63">
        <f t="shared" si="8"/>
        <v>0</v>
      </c>
      <c r="N138" s="338" t="str">
        <f>IF('Journal prep'!K95=" "," ",'Journal prep'!K95)</f>
        <v xml:space="preserve">IMPREST: Cash Spent by  00-Jan-00 to 00-Jan-00 </v>
      </c>
      <c r="O138" s="305"/>
      <c r="P138" s="258"/>
      <c r="Q138" s="340" t="s">
        <v>18</v>
      </c>
      <c r="R138" s="258"/>
      <c r="S138" s="258"/>
      <c r="T138" s="340" t="s">
        <v>241</v>
      </c>
      <c r="U138" s="258"/>
      <c r="V138" s="258"/>
      <c r="W138" s="258"/>
      <c r="X138" s="258"/>
      <c r="Y138" s="258"/>
      <c r="Z138" s="258"/>
      <c r="AA138" s="258"/>
      <c r="AB138" s="258"/>
      <c r="AC138" s="258"/>
      <c r="AD138" s="258"/>
      <c r="AE138" s="258"/>
      <c r="AF138" s="258"/>
      <c r="AG138" s="258"/>
      <c r="AH138" s="258"/>
      <c r="AI138" s="258"/>
      <c r="AJ138" s="258"/>
    </row>
    <row r="139" spans="1:36" ht="15" customHeight="1" x14ac:dyDescent="0.25">
      <c r="A139" s="170" t="str">
        <f t="shared" si="5"/>
        <v/>
      </c>
      <c r="B139" s="170">
        <f t="shared" si="6"/>
        <v>89</v>
      </c>
      <c r="C139" s="302"/>
      <c r="D139" s="65" t="str">
        <f>IF('Journal prep'!A96=" "," ",'Journal prep'!A96)</f>
        <v xml:space="preserve"> </v>
      </c>
      <c r="E139" s="66" t="str">
        <f>IF('Journal prep'!B96=" "," ",'Journal prep'!B96)</f>
        <v xml:space="preserve"> </v>
      </c>
      <c r="F139" s="66" t="str">
        <f t="shared" si="7"/>
        <v>99999</v>
      </c>
      <c r="G139" s="67"/>
      <c r="H139" s="68" t="str">
        <f>IF('Journal prep'!C96=" "," ",'Journal prep'!C96)</f>
        <v>99999-999</v>
      </c>
      <c r="I139" s="67"/>
      <c r="J139" s="69" t="str">
        <f>IF('Journal prep'!E96=" "," ",'Journal prep'!E96)</f>
        <v xml:space="preserve"> </v>
      </c>
      <c r="K139" s="64" t="str">
        <f>IF('Journal prep'!D96=" "," ",'Journal prep'!D96)</f>
        <v xml:space="preserve"> </v>
      </c>
      <c r="L139" s="62">
        <f>IF('Journal prep'!J96=" "," ",'Journal prep'!J96)</f>
        <v>0</v>
      </c>
      <c r="M139" s="63">
        <f t="shared" si="8"/>
        <v>0</v>
      </c>
      <c r="N139" s="338" t="str">
        <f>IF('Journal prep'!K96=" "," ",'Journal prep'!K96)</f>
        <v xml:space="preserve">IMPREST: Cash Spent by  00-Jan-00 to 00-Jan-00 </v>
      </c>
      <c r="O139" s="305"/>
      <c r="P139" s="258"/>
      <c r="Q139" s="340" t="s">
        <v>18</v>
      </c>
      <c r="R139" s="258"/>
      <c r="S139" s="258"/>
      <c r="T139" s="340" t="s">
        <v>241</v>
      </c>
      <c r="U139" s="258"/>
      <c r="V139" s="258"/>
      <c r="W139" s="258"/>
      <c r="X139" s="258"/>
      <c r="Y139" s="258"/>
      <c r="Z139" s="258"/>
      <c r="AA139" s="258"/>
      <c r="AB139" s="258"/>
      <c r="AC139" s="258"/>
      <c r="AD139" s="258"/>
      <c r="AE139" s="258"/>
      <c r="AF139" s="258"/>
      <c r="AG139" s="258"/>
      <c r="AH139" s="258"/>
      <c r="AI139" s="258"/>
      <c r="AJ139" s="258"/>
    </row>
    <row r="140" spans="1:36" ht="15" customHeight="1" x14ac:dyDescent="0.25">
      <c r="A140" s="170" t="str">
        <f t="shared" si="5"/>
        <v/>
      </c>
      <c r="B140" s="170">
        <f t="shared" si="6"/>
        <v>90</v>
      </c>
      <c r="C140" s="302"/>
      <c r="D140" s="65" t="str">
        <f>IF('Journal prep'!A97=" "," ",'Journal prep'!A97)</f>
        <v xml:space="preserve"> </v>
      </c>
      <c r="E140" s="66" t="str">
        <f>IF('Journal prep'!B97=" "," ",'Journal prep'!B97)</f>
        <v xml:space="preserve"> </v>
      </c>
      <c r="F140" s="66" t="str">
        <f t="shared" si="7"/>
        <v>99999</v>
      </c>
      <c r="G140" s="67"/>
      <c r="H140" s="68" t="str">
        <f>IF('Journal prep'!C97=" "," ",'Journal prep'!C97)</f>
        <v>99999-999</v>
      </c>
      <c r="I140" s="67"/>
      <c r="J140" s="69" t="str">
        <f>IF('Journal prep'!E97=" "," ",'Journal prep'!E97)</f>
        <v xml:space="preserve"> </v>
      </c>
      <c r="K140" s="64" t="str">
        <f>IF('Journal prep'!D97=" "," ",'Journal prep'!D97)</f>
        <v xml:space="preserve"> </v>
      </c>
      <c r="L140" s="62">
        <f>IF('Journal prep'!J97=" "," ",'Journal prep'!J97)</f>
        <v>0</v>
      </c>
      <c r="M140" s="63">
        <f t="shared" si="8"/>
        <v>0</v>
      </c>
      <c r="N140" s="338" t="str">
        <f>IF('Journal prep'!K97=" "," ",'Journal prep'!K97)</f>
        <v xml:space="preserve">IMPREST: Cash Spent by  00-Jan-00 to 00-Jan-00 </v>
      </c>
      <c r="O140" s="305"/>
      <c r="P140" s="258"/>
      <c r="Q140" s="340" t="s">
        <v>18</v>
      </c>
      <c r="R140" s="258"/>
      <c r="S140" s="258"/>
      <c r="T140" s="340" t="s">
        <v>241</v>
      </c>
      <c r="U140" s="258"/>
      <c r="V140" s="258"/>
      <c r="W140" s="258"/>
      <c r="X140" s="258"/>
      <c r="Y140" s="258"/>
      <c r="Z140" s="258"/>
      <c r="AA140" s="258"/>
      <c r="AB140" s="258"/>
      <c r="AC140" s="258"/>
      <c r="AD140" s="258"/>
      <c r="AE140" s="258"/>
      <c r="AF140" s="258"/>
      <c r="AG140" s="258"/>
      <c r="AH140" s="258"/>
      <c r="AI140" s="258"/>
      <c r="AJ140" s="258"/>
    </row>
    <row r="141" spans="1:36" ht="15" customHeight="1" x14ac:dyDescent="0.25">
      <c r="A141" s="170" t="str">
        <f t="shared" si="5"/>
        <v/>
      </c>
      <c r="B141" s="170">
        <f t="shared" si="6"/>
        <v>91</v>
      </c>
      <c r="C141" s="302"/>
      <c r="D141" s="65" t="str">
        <f>IF('Journal prep'!A98=" "," ",'Journal prep'!A98)</f>
        <v xml:space="preserve"> </v>
      </c>
      <c r="E141" s="66" t="str">
        <f>IF('Journal prep'!B98=" "," ",'Journal prep'!B98)</f>
        <v xml:space="preserve"> </v>
      </c>
      <c r="F141" s="66" t="str">
        <f t="shared" si="7"/>
        <v>99999</v>
      </c>
      <c r="G141" s="67"/>
      <c r="H141" s="68" t="str">
        <f>IF('Journal prep'!C98=" "," ",'Journal prep'!C98)</f>
        <v>99999-999</v>
      </c>
      <c r="I141" s="67"/>
      <c r="J141" s="69" t="str">
        <f>IF('Journal prep'!E98=" "," ",'Journal prep'!E98)</f>
        <v xml:space="preserve"> </v>
      </c>
      <c r="K141" s="64" t="str">
        <f>IF('Journal prep'!D98=" "," ",'Journal prep'!D98)</f>
        <v xml:space="preserve"> </v>
      </c>
      <c r="L141" s="62">
        <f>IF('Journal prep'!J98=" "," ",'Journal prep'!J98)</f>
        <v>0</v>
      </c>
      <c r="M141" s="63">
        <f t="shared" si="8"/>
        <v>0</v>
      </c>
      <c r="N141" s="338" t="str">
        <f>IF('Journal prep'!K98=" "," ",'Journal prep'!K98)</f>
        <v xml:space="preserve">IMPREST: Cash Spent by  00-Jan-00 to 00-Jan-00 </v>
      </c>
      <c r="O141" s="305"/>
      <c r="P141" s="258"/>
      <c r="Q141" s="340" t="s">
        <v>18</v>
      </c>
      <c r="R141" s="258"/>
      <c r="S141" s="258"/>
      <c r="T141" s="340" t="s">
        <v>241</v>
      </c>
      <c r="U141" s="258"/>
      <c r="V141" s="258"/>
      <c r="W141" s="258"/>
      <c r="X141" s="258"/>
      <c r="Y141" s="258"/>
      <c r="Z141" s="258"/>
      <c r="AA141" s="258"/>
      <c r="AB141" s="258"/>
      <c r="AC141" s="258"/>
      <c r="AD141" s="258"/>
      <c r="AE141" s="258"/>
      <c r="AF141" s="258"/>
      <c r="AG141" s="258"/>
      <c r="AH141" s="258"/>
      <c r="AI141" s="258"/>
      <c r="AJ141" s="258"/>
    </row>
    <row r="142" spans="1:36" ht="15" customHeight="1" x14ac:dyDescent="0.25">
      <c r="A142" s="170" t="str">
        <f t="shared" si="5"/>
        <v/>
      </c>
      <c r="B142" s="170">
        <f t="shared" si="6"/>
        <v>92</v>
      </c>
      <c r="C142" s="302"/>
      <c r="D142" s="65" t="str">
        <f>IF('Journal prep'!A99=" "," ",'Journal prep'!A99)</f>
        <v xml:space="preserve"> </v>
      </c>
      <c r="E142" s="66" t="str">
        <f>IF('Journal prep'!B99=" "," ",'Journal prep'!B99)</f>
        <v xml:space="preserve"> </v>
      </c>
      <c r="F142" s="66" t="str">
        <f t="shared" si="7"/>
        <v>99999</v>
      </c>
      <c r="G142" s="67"/>
      <c r="H142" s="68" t="str">
        <f>IF('Journal prep'!C99=" "," ",'Journal prep'!C99)</f>
        <v>99999-999</v>
      </c>
      <c r="I142" s="67"/>
      <c r="J142" s="69" t="str">
        <f>IF('Journal prep'!E99=" "," ",'Journal prep'!E99)</f>
        <v xml:space="preserve"> </v>
      </c>
      <c r="K142" s="64" t="str">
        <f>IF('Journal prep'!D99=" "," ",'Journal prep'!D99)</f>
        <v xml:space="preserve"> </v>
      </c>
      <c r="L142" s="62">
        <f>IF('Journal prep'!J99=" "," ",'Journal prep'!J99)</f>
        <v>0</v>
      </c>
      <c r="M142" s="63">
        <f t="shared" si="8"/>
        <v>0</v>
      </c>
      <c r="N142" s="338" t="str">
        <f>IF('Journal prep'!K99=" "," ",'Journal prep'!K99)</f>
        <v xml:space="preserve">IMPREST: Cash Spent by  00-Jan-00 to 00-Jan-00 </v>
      </c>
      <c r="O142" s="305"/>
      <c r="P142" s="258"/>
      <c r="Q142" s="340" t="s">
        <v>18</v>
      </c>
      <c r="R142" s="258"/>
      <c r="S142" s="258"/>
      <c r="T142" s="340" t="s">
        <v>241</v>
      </c>
      <c r="U142" s="258"/>
      <c r="V142" s="258"/>
      <c r="W142" s="258"/>
      <c r="X142" s="258"/>
      <c r="Y142" s="258"/>
      <c r="Z142" s="258"/>
      <c r="AA142" s="258"/>
      <c r="AB142" s="258"/>
      <c r="AC142" s="258"/>
      <c r="AD142" s="258"/>
      <c r="AE142" s="258"/>
      <c r="AF142" s="258"/>
      <c r="AG142" s="258"/>
      <c r="AH142" s="258"/>
      <c r="AI142" s="258"/>
      <c r="AJ142" s="258"/>
    </row>
    <row r="143" spans="1:36" ht="15" customHeight="1" x14ac:dyDescent="0.25">
      <c r="A143" s="170" t="str">
        <f t="shared" si="5"/>
        <v/>
      </c>
      <c r="B143" s="170">
        <f t="shared" si="6"/>
        <v>93</v>
      </c>
      <c r="C143" s="302"/>
      <c r="D143" s="65" t="str">
        <f>IF('Journal prep'!A100=" "," ",'Journal prep'!A100)</f>
        <v xml:space="preserve"> </v>
      </c>
      <c r="E143" s="66" t="str">
        <f>IF('Journal prep'!B100=" "," ",'Journal prep'!B100)</f>
        <v xml:space="preserve"> </v>
      </c>
      <c r="F143" s="66" t="str">
        <f t="shared" si="7"/>
        <v>99999</v>
      </c>
      <c r="G143" s="67"/>
      <c r="H143" s="68" t="str">
        <f>IF('Journal prep'!C100=" "," ",'Journal prep'!C100)</f>
        <v>99999-999</v>
      </c>
      <c r="I143" s="67"/>
      <c r="J143" s="69" t="str">
        <f>IF('Journal prep'!E100=" "," ",'Journal prep'!E100)</f>
        <v xml:space="preserve"> </v>
      </c>
      <c r="K143" s="64" t="str">
        <f>IF('Journal prep'!D100=" "," ",'Journal prep'!D100)</f>
        <v xml:space="preserve"> </v>
      </c>
      <c r="L143" s="62">
        <f>IF('Journal prep'!J100=" "," ",'Journal prep'!J100)</f>
        <v>0</v>
      </c>
      <c r="M143" s="63">
        <f t="shared" si="8"/>
        <v>0</v>
      </c>
      <c r="N143" s="338" t="str">
        <f>IF('Journal prep'!K100=" "," ",'Journal prep'!K100)</f>
        <v xml:space="preserve">IMPREST: Cash Spent by  00-Jan-00 to 00-Jan-00 </v>
      </c>
      <c r="O143" s="305"/>
      <c r="P143" s="258"/>
      <c r="Q143" s="340" t="s">
        <v>18</v>
      </c>
      <c r="R143" s="258"/>
      <c r="S143" s="258"/>
      <c r="T143" s="340" t="s">
        <v>241</v>
      </c>
      <c r="U143" s="258"/>
      <c r="V143" s="258"/>
      <c r="W143" s="258"/>
      <c r="X143" s="258"/>
      <c r="Y143" s="258"/>
      <c r="Z143" s="258"/>
      <c r="AA143" s="258"/>
      <c r="AB143" s="258"/>
      <c r="AC143" s="258"/>
      <c r="AD143" s="258"/>
      <c r="AE143" s="258"/>
      <c r="AF143" s="258"/>
      <c r="AG143" s="258"/>
      <c r="AH143" s="258"/>
      <c r="AI143" s="258"/>
      <c r="AJ143" s="258"/>
    </row>
    <row r="144" spans="1:36" ht="15" customHeight="1" x14ac:dyDescent="0.25">
      <c r="A144" s="170" t="str">
        <f t="shared" si="5"/>
        <v/>
      </c>
      <c r="B144" s="170">
        <f t="shared" si="6"/>
        <v>94</v>
      </c>
      <c r="C144" s="302"/>
      <c r="D144" s="65" t="str">
        <f>IF('Journal prep'!A101=" "," ",'Journal prep'!A101)</f>
        <v xml:space="preserve"> </v>
      </c>
      <c r="E144" s="66" t="str">
        <f>IF('Journal prep'!B101=" "," ",'Journal prep'!B101)</f>
        <v xml:space="preserve"> </v>
      </c>
      <c r="F144" s="66" t="str">
        <f t="shared" si="7"/>
        <v>99999</v>
      </c>
      <c r="G144" s="67"/>
      <c r="H144" s="68" t="str">
        <f>IF('Journal prep'!C101=" "," ",'Journal prep'!C101)</f>
        <v>99999-999</v>
      </c>
      <c r="I144" s="67"/>
      <c r="J144" s="69" t="str">
        <f>IF('Journal prep'!E101=" "," ",'Journal prep'!E101)</f>
        <v xml:space="preserve"> </v>
      </c>
      <c r="K144" s="64" t="str">
        <f>IF('Journal prep'!D101=" "," ",'Journal prep'!D101)</f>
        <v xml:space="preserve"> </v>
      </c>
      <c r="L144" s="62">
        <f>IF('Journal prep'!J101=" "," ",'Journal prep'!J101)</f>
        <v>0</v>
      </c>
      <c r="M144" s="63">
        <f t="shared" si="8"/>
        <v>0</v>
      </c>
      <c r="N144" s="338" t="str">
        <f>IF('Journal prep'!K101=" "," ",'Journal prep'!K101)</f>
        <v xml:space="preserve">IMPREST: Cash Spent by  00-Jan-00 to 00-Jan-00 </v>
      </c>
      <c r="O144" s="305"/>
      <c r="P144" s="258"/>
      <c r="Q144" s="340" t="s">
        <v>18</v>
      </c>
      <c r="R144" s="258"/>
      <c r="S144" s="258"/>
      <c r="T144" s="340" t="s">
        <v>241</v>
      </c>
      <c r="U144" s="258"/>
      <c r="V144" s="258"/>
      <c r="W144" s="258"/>
      <c r="X144" s="258"/>
      <c r="Y144" s="258"/>
      <c r="Z144" s="258"/>
      <c r="AA144" s="258"/>
      <c r="AB144" s="258"/>
      <c r="AC144" s="258"/>
      <c r="AD144" s="258"/>
      <c r="AE144" s="258"/>
      <c r="AF144" s="258"/>
      <c r="AG144" s="258"/>
      <c r="AH144" s="258"/>
      <c r="AI144" s="258"/>
      <c r="AJ144" s="258"/>
    </row>
    <row r="145" spans="1:36" ht="15" customHeight="1" x14ac:dyDescent="0.25">
      <c r="A145" s="170" t="str">
        <f t="shared" si="5"/>
        <v/>
      </c>
      <c r="B145" s="170">
        <f t="shared" si="6"/>
        <v>95</v>
      </c>
      <c r="C145" s="302"/>
      <c r="D145" s="65" t="str">
        <f>IF('Journal prep'!A102=" "," ",'Journal prep'!A102)</f>
        <v xml:space="preserve"> </v>
      </c>
      <c r="E145" s="66" t="str">
        <f>IF('Journal prep'!B102=" "," ",'Journal prep'!B102)</f>
        <v xml:space="preserve"> </v>
      </c>
      <c r="F145" s="66" t="str">
        <f t="shared" si="7"/>
        <v>99999</v>
      </c>
      <c r="G145" s="67"/>
      <c r="H145" s="68" t="str">
        <f>IF('Journal prep'!C102=" "," ",'Journal prep'!C102)</f>
        <v>99999-999</v>
      </c>
      <c r="I145" s="67"/>
      <c r="J145" s="69" t="str">
        <f>IF('Journal prep'!E102=" "," ",'Journal prep'!E102)</f>
        <v xml:space="preserve"> </v>
      </c>
      <c r="K145" s="64" t="str">
        <f>IF('Journal prep'!D102=" "," ",'Journal prep'!D102)</f>
        <v xml:space="preserve"> </v>
      </c>
      <c r="L145" s="62">
        <f>IF('Journal prep'!J102=" "," ",'Journal prep'!J102)</f>
        <v>0</v>
      </c>
      <c r="M145" s="63">
        <f t="shared" si="8"/>
        <v>0</v>
      </c>
      <c r="N145" s="338" t="str">
        <f>IF('Journal prep'!K102=" "," ",'Journal prep'!K102)</f>
        <v xml:space="preserve">IMPREST: Cash Spent by  00-Jan-00 to 00-Jan-00 </v>
      </c>
      <c r="O145" s="305"/>
      <c r="P145" s="258"/>
      <c r="Q145" s="340" t="s">
        <v>18</v>
      </c>
      <c r="R145" s="258"/>
      <c r="S145" s="258"/>
      <c r="T145" s="340" t="s">
        <v>241</v>
      </c>
      <c r="U145" s="258"/>
      <c r="V145" s="258"/>
      <c r="W145" s="258"/>
      <c r="X145" s="258"/>
      <c r="Y145" s="258"/>
      <c r="Z145" s="258"/>
      <c r="AA145" s="258"/>
      <c r="AB145" s="258"/>
      <c r="AC145" s="258"/>
      <c r="AD145" s="258"/>
      <c r="AE145" s="258"/>
      <c r="AF145" s="258"/>
      <c r="AG145" s="258"/>
      <c r="AH145" s="258"/>
      <c r="AI145" s="258"/>
      <c r="AJ145" s="258"/>
    </row>
    <row r="146" spans="1:36" ht="15" customHeight="1" x14ac:dyDescent="0.25">
      <c r="A146" s="170" t="str">
        <f t="shared" si="5"/>
        <v/>
      </c>
      <c r="B146" s="170">
        <f t="shared" si="6"/>
        <v>96</v>
      </c>
      <c r="C146" s="302"/>
      <c r="D146" s="65" t="str">
        <f>IF('Journal prep'!A103=" "," ",'Journal prep'!A103)</f>
        <v xml:space="preserve"> </v>
      </c>
      <c r="E146" s="66" t="str">
        <f>IF('Journal prep'!B103=" "," ",'Journal prep'!B103)</f>
        <v xml:space="preserve"> </v>
      </c>
      <c r="F146" s="66" t="str">
        <f t="shared" si="7"/>
        <v>99999</v>
      </c>
      <c r="G146" s="67"/>
      <c r="H146" s="68" t="str">
        <f>IF('Journal prep'!C103=" "," ",'Journal prep'!C103)</f>
        <v>99999-999</v>
      </c>
      <c r="I146" s="67"/>
      <c r="J146" s="69" t="str">
        <f>IF('Journal prep'!E103=" "," ",'Journal prep'!E103)</f>
        <v xml:space="preserve"> </v>
      </c>
      <c r="K146" s="64" t="str">
        <f>IF('Journal prep'!D103=" "," ",'Journal prep'!D103)</f>
        <v xml:space="preserve"> </v>
      </c>
      <c r="L146" s="62">
        <f>IF('Journal prep'!J103=" "," ",'Journal prep'!J103)</f>
        <v>0</v>
      </c>
      <c r="M146" s="63">
        <f t="shared" si="8"/>
        <v>0</v>
      </c>
      <c r="N146" s="338" t="str">
        <f>IF('Journal prep'!K103=" "," ",'Journal prep'!K103)</f>
        <v xml:space="preserve">IMPREST: Cash Spent by  00-Jan-00 to 00-Jan-00 </v>
      </c>
      <c r="O146" s="305"/>
      <c r="P146" s="258"/>
      <c r="Q146" s="340" t="s">
        <v>18</v>
      </c>
      <c r="R146" s="258"/>
      <c r="S146" s="258"/>
      <c r="T146" s="340" t="s">
        <v>241</v>
      </c>
      <c r="U146" s="258"/>
      <c r="V146" s="258"/>
      <c r="W146" s="258"/>
      <c r="X146" s="258"/>
      <c r="Y146" s="258"/>
      <c r="Z146" s="258"/>
      <c r="AA146" s="258"/>
      <c r="AB146" s="258"/>
      <c r="AC146" s="258"/>
      <c r="AD146" s="258"/>
      <c r="AE146" s="258"/>
      <c r="AF146" s="258"/>
      <c r="AG146" s="258"/>
      <c r="AH146" s="258"/>
      <c r="AI146" s="258"/>
      <c r="AJ146" s="258"/>
    </row>
    <row r="147" spans="1:36" ht="15" customHeight="1" x14ac:dyDescent="0.25">
      <c r="A147" s="170" t="str">
        <f t="shared" si="5"/>
        <v/>
      </c>
      <c r="B147" s="170">
        <f t="shared" si="6"/>
        <v>97</v>
      </c>
      <c r="C147" s="302"/>
      <c r="D147" s="65" t="str">
        <f>IF('Journal prep'!A104=" "," ",'Journal prep'!A104)</f>
        <v xml:space="preserve"> </v>
      </c>
      <c r="E147" s="66" t="str">
        <f>IF('Journal prep'!B104=" "," ",'Journal prep'!B104)</f>
        <v xml:space="preserve"> </v>
      </c>
      <c r="F147" s="66" t="str">
        <f t="shared" si="7"/>
        <v>99999</v>
      </c>
      <c r="G147" s="67"/>
      <c r="H147" s="68" t="str">
        <f>IF('Journal prep'!C104=" "," ",'Journal prep'!C104)</f>
        <v>99999-999</v>
      </c>
      <c r="I147" s="67"/>
      <c r="J147" s="69" t="str">
        <f>IF('Journal prep'!E104=" "," ",'Journal prep'!E104)</f>
        <v xml:space="preserve"> </v>
      </c>
      <c r="K147" s="64" t="str">
        <f>IF('Journal prep'!D104=" "," ",'Journal prep'!D104)</f>
        <v xml:space="preserve"> </v>
      </c>
      <c r="L147" s="62">
        <f>IF('Journal prep'!J104=" "," ",'Journal prep'!J104)</f>
        <v>0</v>
      </c>
      <c r="M147" s="63">
        <f t="shared" si="8"/>
        <v>0</v>
      </c>
      <c r="N147" s="338" t="str">
        <f>IF('Journal prep'!K104=" "," ",'Journal prep'!K104)</f>
        <v xml:space="preserve">IMPREST: Cash Spent by  00-Jan-00 to 00-Jan-00 </v>
      </c>
      <c r="O147" s="305"/>
      <c r="P147" s="258"/>
      <c r="Q147" s="340" t="s">
        <v>18</v>
      </c>
      <c r="R147" s="258"/>
      <c r="S147" s="258"/>
      <c r="T147" s="340" t="s">
        <v>241</v>
      </c>
      <c r="U147" s="258"/>
      <c r="V147" s="258"/>
      <c r="W147" s="258"/>
      <c r="X147" s="258"/>
      <c r="Y147" s="258"/>
      <c r="Z147" s="258"/>
      <c r="AA147" s="258"/>
      <c r="AB147" s="258"/>
      <c r="AC147" s="258"/>
      <c r="AD147" s="258"/>
      <c r="AE147" s="258"/>
      <c r="AF147" s="258"/>
      <c r="AG147" s="258"/>
      <c r="AH147" s="258"/>
      <c r="AI147" s="258"/>
      <c r="AJ147" s="258"/>
    </row>
    <row r="148" spans="1:36" ht="15" customHeight="1" x14ac:dyDescent="0.25">
      <c r="A148" s="170" t="str">
        <f t="shared" si="5"/>
        <v/>
      </c>
      <c r="B148" s="170">
        <f t="shared" si="6"/>
        <v>98</v>
      </c>
      <c r="C148" s="302"/>
      <c r="D148" s="65" t="str">
        <f>IF('Journal prep'!A105=" "," ",'Journal prep'!A105)</f>
        <v xml:space="preserve"> </v>
      </c>
      <c r="E148" s="66" t="str">
        <f>IF('Journal prep'!B105=" "," ",'Journal prep'!B105)</f>
        <v xml:space="preserve"> </v>
      </c>
      <c r="F148" s="66" t="str">
        <f t="shared" si="7"/>
        <v>99999</v>
      </c>
      <c r="G148" s="67"/>
      <c r="H148" s="68" t="str">
        <f>IF('Journal prep'!C105=" "," ",'Journal prep'!C105)</f>
        <v>99999-999</v>
      </c>
      <c r="I148" s="67"/>
      <c r="J148" s="69" t="str">
        <f>IF('Journal prep'!E105=" "," ",'Journal prep'!E105)</f>
        <v xml:space="preserve"> </v>
      </c>
      <c r="K148" s="64" t="str">
        <f>IF('Journal prep'!D105=" "," ",'Journal prep'!D105)</f>
        <v xml:space="preserve"> </v>
      </c>
      <c r="L148" s="62">
        <f>IF('Journal prep'!J105=" "," ",'Journal prep'!J105)</f>
        <v>0</v>
      </c>
      <c r="M148" s="63">
        <f t="shared" si="8"/>
        <v>0</v>
      </c>
      <c r="N148" s="338" t="str">
        <f>IF('Journal prep'!K105=" "," ",'Journal prep'!K105)</f>
        <v xml:space="preserve">IMPREST: Cash Spent by  00-Jan-00 to 00-Jan-00 </v>
      </c>
      <c r="O148" s="305"/>
      <c r="P148" s="258"/>
      <c r="Q148" s="340" t="s">
        <v>18</v>
      </c>
      <c r="R148" s="258"/>
      <c r="S148" s="258"/>
      <c r="T148" s="340" t="s">
        <v>241</v>
      </c>
      <c r="U148" s="258"/>
      <c r="V148" s="258"/>
      <c r="W148" s="258"/>
      <c r="X148" s="258"/>
      <c r="Y148" s="258"/>
      <c r="Z148" s="258"/>
      <c r="AA148" s="258"/>
      <c r="AB148" s="258"/>
      <c r="AC148" s="258"/>
      <c r="AD148" s="258"/>
      <c r="AE148" s="258"/>
      <c r="AF148" s="258"/>
      <c r="AG148" s="258"/>
      <c r="AH148" s="258"/>
      <c r="AI148" s="258"/>
      <c r="AJ148" s="258"/>
    </row>
    <row r="149" spans="1:36" ht="15" customHeight="1" x14ac:dyDescent="0.25">
      <c r="A149" s="170" t="str">
        <f t="shared" si="5"/>
        <v/>
      </c>
      <c r="B149" s="170">
        <f t="shared" si="6"/>
        <v>99</v>
      </c>
      <c r="C149" s="302"/>
      <c r="D149" s="65" t="str">
        <f>IF('Journal prep'!A106=" "," ",'Journal prep'!A106)</f>
        <v xml:space="preserve"> </v>
      </c>
      <c r="E149" s="66" t="str">
        <f>IF('Journal prep'!B106=" "," ",'Journal prep'!B106)</f>
        <v xml:space="preserve"> </v>
      </c>
      <c r="F149" s="66" t="str">
        <f t="shared" si="7"/>
        <v>99999</v>
      </c>
      <c r="G149" s="67"/>
      <c r="H149" s="68" t="str">
        <f>IF('Journal prep'!C106=" "," ",'Journal prep'!C106)</f>
        <v>99999-999</v>
      </c>
      <c r="I149" s="67"/>
      <c r="J149" s="69" t="str">
        <f>IF('Journal prep'!E106=" "," ",'Journal prep'!E106)</f>
        <v xml:space="preserve"> </v>
      </c>
      <c r="K149" s="64" t="str">
        <f>IF('Journal prep'!D106=" "," ",'Journal prep'!D106)</f>
        <v xml:space="preserve"> </v>
      </c>
      <c r="L149" s="62">
        <f>IF('Journal prep'!J106=" "," ",'Journal prep'!J106)</f>
        <v>0</v>
      </c>
      <c r="M149" s="63">
        <f t="shared" si="8"/>
        <v>0</v>
      </c>
      <c r="N149" s="338" t="str">
        <f>IF('Journal prep'!K106=" "," ",'Journal prep'!K106)</f>
        <v xml:space="preserve">IMPREST: Cash Spent by  00-Jan-00 to 00-Jan-00 </v>
      </c>
      <c r="O149" s="305"/>
      <c r="P149" s="258"/>
      <c r="Q149" s="340" t="s">
        <v>18</v>
      </c>
      <c r="R149" s="258"/>
      <c r="S149" s="258"/>
      <c r="T149" s="340" t="s">
        <v>241</v>
      </c>
      <c r="U149" s="258"/>
      <c r="V149" s="258"/>
      <c r="W149" s="258"/>
      <c r="X149" s="258"/>
      <c r="Y149" s="258"/>
      <c r="Z149" s="258"/>
      <c r="AA149" s="258"/>
      <c r="AB149" s="258"/>
      <c r="AC149" s="258"/>
      <c r="AD149" s="258"/>
      <c r="AE149" s="258"/>
      <c r="AF149" s="258"/>
      <c r="AG149" s="258"/>
      <c r="AH149" s="258"/>
      <c r="AI149" s="258"/>
      <c r="AJ149" s="258"/>
    </row>
    <row r="150" spans="1:36" ht="15" customHeight="1" x14ac:dyDescent="0.25">
      <c r="A150" s="170" t="str">
        <f t="shared" si="5"/>
        <v/>
      </c>
      <c r="B150" s="170">
        <f t="shared" si="6"/>
        <v>100</v>
      </c>
      <c r="C150" s="302"/>
      <c r="D150" s="65" t="str">
        <f>IF('Journal prep'!A107=" "," ",'Journal prep'!A107)</f>
        <v xml:space="preserve"> </v>
      </c>
      <c r="E150" s="66" t="str">
        <f>IF('Journal prep'!B107=" "," ",'Journal prep'!B107)</f>
        <v xml:space="preserve"> </v>
      </c>
      <c r="F150" s="66" t="str">
        <f t="shared" si="7"/>
        <v>99999</v>
      </c>
      <c r="G150" s="67"/>
      <c r="H150" s="68" t="str">
        <f>IF('Journal prep'!C107=" "," ",'Journal prep'!C107)</f>
        <v>99999-999</v>
      </c>
      <c r="I150" s="67"/>
      <c r="J150" s="69" t="str">
        <f>IF('Journal prep'!E107=" "," ",'Journal prep'!E107)</f>
        <v xml:space="preserve"> </v>
      </c>
      <c r="K150" s="64" t="str">
        <f>IF('Journal prep'!D107=" "," ",'Journal prep'!D107)</f>
        <v xml:space="preserve"> </v>
      </c>
      <c r="L150" s="62">
        <f>IF('Journal prep'!J107=" "," ",'Journal prep'!J107)</f>
        <v>0</v>
      </c>
      <c r="M150" s="63">
        <f t="shared" si="8"/>
        <v>0</v>
      </c>
      <c r="N150" s="338" t="str">
        <f>IF('Journal prep'!K107=" "," ",'Journal prep'!K107)</f>
        <v xml:space="preserve">IMPREST: Cash Spent by  00-Jan-00 to 00-Jan-00 </v>
      </c>
      <c r="O150" s="305"/>
      <c r="P150" s="258"/>
      <c r="Q150" s="340" t="s">
        <v>18</v>
      </c>
      <c r="R150" s="258"/>
      <c r="S150" s="258"/>
      <c r="T150" s="340" t="s">
        <v>241</v>
      </c>
      <c r="U150" s="258"/>
      <c r="V150" s="258"/>
      <c r="W150" s="258"/>
      <c r="X150" s="258"/>
      <c r="Y150" s="258"/>
      <c r="Z150" s="258"/>
      <c r="AA150" s="258"/>
      <c r="AB150" s="258"/>
      <c r="AC150" s="258"/>
      <c r="AD150" s="258"/>
      <c r="AE150" s="258"/>
      <c r="AF150" s="258"/>
      <c r="AG150" s="258"/>
      <c r="AH150" s="258"/>
      <c r="AI150" s="258"/>
      <c r="AJ150" s="258"/>
    </row>
    <row r="151" spans="1:36" ht="15" customHeight="1" x14ac:dyDescent="0.25">
      <c r="A151" s="170" t="str">
        <f t="shared" si="5"/>
        <v/>
      </c>
      <c r="B151" s="170">
        <f t="shared" si="6"/>
        <v>101</v>
      </c>
      <c r="C151" s="302"/>
      <c r="D151" s="65" t="str">
        <f>IF('Journal prep'!A108=" "," ",'Journal prep'!A108)</f>
        <v xml:space="preserve"> </v>
      </c>
      <c r="E151" s="66" t="str">
        <f>IF('Journal prep'!B108=" "," ",'Journal prep'!B108)</f>
        <v xml:space="preserve"> </v>
      </c>
      <c r="F151" s="66" t="str">
        <f t="shared" si="7"/>
        <v>99999</v>
      </c>
      <c r="G151" s="67"/>
      <c r="H151" s="68" t="str">
        <f>IF('Journal prep'!C108=" "," ",'Journal prep'!C108)</f>
        <v>99999-999</v>
      </c>
      <c r="I151" s="67"/>
      <c r="J151" s="69" t="str">
        <f>IF('Journal prep'!E108=" "," ",'Journal prep'!E108)</f>
        <v xml:space="preserve"> </v>
      </c>
      <c r="K151" s="64" t="str">
        <f>IF('Journal prep'!D108=" "," ",'Journal prep'!D108)</f>
        <v xml:space="preserve"> </v>
      </c>
      <c r="L151" s="62">
        <f>IF('Journal prep'!J108=" "," ",'Journal prep'!J108)</f>
        <v>0</v>
      </c>
      <c r="M151" s="63">
        <f t="shared" si="8"/>
        <v>0</v>
      </c>
      <c r="N151" s="338" t="str">
        <f>IF('Journal prep'!K108=" "," ",'Journal prep'!K108)</f>
        <v xml:space="preserve">IMPREST: Cheque Issued by  00-Jan-00 to 00-Jan-00 </v>
      </c>
      <c r="O151" s="305"/>
      <c r="P151" s="258"/>
      <c r="Q151" s="340" t="s">
        <v>248</v>
      </c>
      <c r="R151" s="258"/>
      <c r="S151" s="258"/>
      <c r="T151" s="340" t="s">
        <v>241</v>
      </c>
      <c r="U151" s="258"/>
      <c r="V151" s="258"/>
      <c r="W151" s="258"/>
      <c r="X151" s="258"/>
      <c r="Y151" s="258"/>
      <c r="Z151" s="258"/>
      <c r="AA151" s="258"/>
      <c r="AB151" s="258"/>
      <c r="AC151" s="258"/>
      <c r="AD151" s="258"/>
      <c r="AE151" s="258"/>
      <c r="AF151" s="258"/>
      <c r="AG151" s="258"/>
      <c r="AH151" s="258"/>
      <c r="AI151" s="258"/>
      <c r="AJ151" s="258"/>
    </row>
    <row r="152" spans="1:36" ht="15" customHeight="1" x14ac:dyDescent="0.25">
      <c r="A152" s="170" t="str">
        <f t="shared" si="5"/>
        <v/>
      </c>
      <c r="B152" s="170">
        <f t="shared" si="6"/>
        <v>102</v>
      </c>
      <c r="C152" s="302"/>
      <c r="D152" s="65" t="str">
        <f>IF('Journal prep'!A109=" "," ",'Journal prep'!A109)</f>
        <v xml:space="preserve"> </v>
      </c>
      <c r="E152" s="66" t="str">
        <f>IF('Journal prep'!B109=" "," ",'Journal prep'!B109)</f>
        <v xml:space="preserve"> </v>
      </c>
      <c r="F152" s="66" t="str">
        <f t="shared" si="7"/>
        <v>99999</v>
      </c>
      <c r="G152" s="67"/>
      <c r="H152" s="68" t="str">
        <f>IF('Journal prep'!C109=" "," ",'Journal prep'!C109)</f>
        <v>99999-999</v>
      </c>
      <c r="I152" s="67"/>
      <c r="J152" s="69" t="str">
        <f>IF('Journal prep'!E109=" "," ",'Journal prep'!E109)</f>
        <v xml:space="preserve"> </v>
      </c>
      <c r="K152" s="64" t="str">
        <f>IF('Journal prep'!D109=" "," ",'Journal prep'!D109)</f>
        <v xml:space="preserve"> </v>
      </c>
      <c r="L152" s="62">
        <f>IF('Journal prep'!J109=" "," ",'Journal prep'!J109)</f>
        <v>0</v>
      </c>
      <c r="M152" s="63">
        <f t="shared" ref="M152:M170" si="9">ROUND(L152,2)</f>
        <v>0</v>
      </c>
      <c r="N152" s="338" t="str">
        <f>IF('Journal prep'!K109=" "," ",'Journal prep'!K109)</f>
        <v xml:space="preserve">IMPREST: Cheque Issued by  00-Jan-00 to 00-Jan-00 </v>
      </c>
      <c r="O152" s="305"/>
      <c r="P152" s="258"/>
      <c r="Q152" s="340" t="s">
        <v>248</v>
      </c>
      <c r="R152" s="258"/>
      <c r="S152" s="258"/>
      <c r="T152" s="340" t="s">
        <v>241</v>
      </c>
      <c r="U152" s="258"/>
      <c r="V152" s="258"/>
      <c r="W152" s="258"/>
      <c r="X152" s="258"/>
      <c r="Y152" s="258"/>
      <c r="Z152" s="258"/>
      <c r="AA152" s="258"/>
      <c r="AB152" s="258"/>
      <c r="AC152" s="258"/>
      <c r="AD152" s="258"/>
      <c r="AE152" s="258"/>
      <c r="AF152" s="258"/>
      <c r="AG152" s="258"/>
      <c r="AH152" s="258"/>
      <c r="AI152" s="258"/>
      <c r="AJ152" s="258"/>
    </row>
    <row r="153" spans="1:36" ht="15" customHeight="1" x14ac:dyDescent="0.25">
      <c r="A153" s="170" t="str">
        <f t="shared" si="5"/>
        <v/>
      </c>
      <c r="B153" s="170">
        <f t="shared" si="6"/>
        <v>103</v>
      </c>
      <c r="C153" s="302"/>
      <c r="D153" s="65" t="str">
        <f>IF('Journal prep'!A110=" "," ",'Journal prep'!A110)</f>
        <v xml:space="preserve"> </v>
      </c>
      <c r="E153" s="66" t="str">
        <f>IF('Journal prep'!B110=" "," ",'Journal prep'!B110)</f>
        <v xml:space="preserve"> </v>
      </c>
      <c r="F153" s="66" t="str">
        <f t="shared" si="7"/>
        <v>99999</v>
      </c>
      <c r="G153" s="67"/>
      <c r="H153" s="68" t="str">
        <f>IF('Journal prep'!C110=" "," ",'Journal prep'!C110)</f>
        <v>99999-999</v>
      </c>
      <c r="I153" s="67"/>
      <c r="J153" s="69" t="str">
        <f>IF('Journal prep'!E110=" "," ",'Journal prep'!E110)</f>
        <v xml:space="preserve"> </v>
      </c>
      <c r="K153" s="64" t="str">
        <f>IF('Journal prep'!D110=" "," ",'Journal prep'!D110)</f>
        <v xml:space="preserve"> </v>
      </c>
      <c r="L153" s="62">
        <f>IF('Journal prep'!J110=" "," ",'Journal prep'!J110)</f>
        <v>0</v>
      </c>
      <c r="M153" s="63">
        <f t="shared" si="9"/>
        <v>0</v>
      </c>
      <c r="N153" s="338" t="str">
        <f>IF('Journal prep'!K110=" "," ",'Journal prep'!K110)</f>
        <v xml:space="preserve">IMPREST: Cheque Issued by  00-Jan-00 to 00-Jan-00 </v>
      </c>
      <c r="O153" s="305"/>
      <c r="P153" s="258"/>
      <c r="Q153" s="340" t="s">
        <v>248</v>
      </c>
      <c r="R153" s="258"/>
      <c r="S153" s="258"/>
      <c r="T153" s="340" t="s">
        <v>241</v>
      </c>
      <c r="U153" s="258"/>
      <c r="V153" s="258"/>
      <c r="W153" s="258"/>
      <c r="X153" s="258"/>
      <c r="Y153" s="258"/>
      <c r="Z153" s="258"/>
      <c r="AA153" s="258"/>
      <c r="AB153" s="258"/>
      <c r="AC153" s="258"/>
      <c r="AD153" s="258"/>
      <c r="AE153" s="258"/>
      <c r="AF153" s="258"/>
      <c r="AG153" s="258"/>
      <c r="AH153" s="258"/>
      <c r="AI153" s="258"/>
      <c r="AJ153" s="258"/>
    </row>
    <row r="154" spans="1:36" ht="15" customHeight="1" x14ac:dyDescent="0.25">
      <c r="A154" s="170" t="str">
        <f t="shared" si="5"/>
        <v/>
      </c>
      <c r="B154" s="170">
        <f t="shared" si="6"/>
        <v>104</v>
      </c>
      <c r="C154" s="302"/>
      <c r="D154" s="65" t="str">
        <f>IF('Journal prep'!A111=" "," ",'Journal prep'!A111)</f>
        <v xml:space="preserve"> </v>
      </c>
      <c r="E154" s="66" t="str">
        <f>IF('Journal prep'!B111=" "," ",'Journal prep'!B111)</f>
        <v xml:space="preserve"> </v>
      </c>
      <c r="F154" s="66" t="str">
        <f t="shared" si="7"/>
        <v>99999</v>
      </c>
      <c r="G154" s="67"/>
      <c r="H154" s="68" t="str">
        <f>IF('Journal prep'!C111=" "," ",'Journal prep'!C111)</f>
        <v>99999-999</v>
      </c>
      <c r="I154" s="67"/>
      <c r="J154" s="69" t="str">
        <f>IF('Journal prep'!E111=" "," ",'Journal prep'!E111)</f>
        <v xml:space="preserve"> </v>
      </c>
      <c r="K154" s="64" t="str">
        <f>IF('Journal prep'!D111=" "," ",'Journal prep'!D111)</f>
        <v xml:space="preserve"> </v>
      </c>
      <c r="L154" s="62">
        <f>IF('Journal prep'!J111=" "," ",'Journal prep'!J111)</f>
        <v>0</v>
      </c>
      <c r="M154" s="63">
        <f t="shared" si="9"/>
        <v>0</v>
      </c>
      <c r="N154" s="338" t="str">
        <f>IF('Journal prep'!K111=" "," ",'Journal prep'!K111)</f>
        <v xml:space="preserve">IMPREST: Cheque Issued by  00-Jan-00 to 00-Jan-00 </v>
      </c>
      <c r="O154" s="305"/>
      <c r="P154" s="258"/>
      <c r="Q154" s="340" t="s">
        <v>248</v>
      </c>
      <c r="R154" s="258"/>
      <c r="S154" s="258"/>
      <c r="T154" s="340" t="s">
        <v>241</v>
      </c>
      <c r="U154" s="258"/>
      <c r="V154" s="258"/>
      <c r="W154" s="258"/>
      <c r="X154" s="258"/>
      <c r="Y154" s="258"/>
      <c r="Z154" s="258"/>
      <c r="AA154" s="258"/>
      <c r="AB154" s="258"/>
      <c r="AC154" s="258"/>
      <c r="AD154" s="258"/>
      <c r="AE154" s="258"/>
      <c r="AF154" s="258"/>
      <c r="AG154" s="258"/>
      <c r="AH154" s="258"/>
      <c r="AI154" s="258"/>
      <c r="AJ154" s="258"/>
    </row>
    <row r="155" spans="1:36" ht="15" customHeight="1" x14ac:dyDescent="0.25">
      <c r="A155" s="170" t="str">
        <f t="shared" si="5"/>
        <v/>
      </c>
      <c r="B155" s="170">
        <f t="shared" si="6"/>
        <v>105</v>
      </c>
      <c r="C155" s="302"/>
      <c r="D155" s="65" t="str">
        <f>IF('Journal prep'!A112=" "," ",'Journal prep'!A112)</f>
        <v xml:space="preserve"> </v>
      </c>
      <c r="E155" s="66" t="str">
        <f>IF('Journal prep'!B112=" "," ",'Journal prep'!B112)</f>
        <v xml:space="preserve"> </v>
      </c>
      <c r="F155" s="66" t="str">
        <f t="shared" si="7"/>
        <v>99999</v>
      </c>
      <c r="G155" s="67"/>
      <c r="H155" s="68" t="str">
        <f>IF('Journal prep'!C112=" "," ",'Journal prep'!C112)</f>
        <v>99999-999</v>
      </c>
      <c r="I155" s="67"/>
      <c r="J155" s="69" t="str">
        <f>IF('Journal prep'!E112=" "," ",'Journal prep'!E112)</f>
        <v xml:space="preserve"> </v>
      </c>
      <c r="K155" s="64" t="str">
        <f>IF('Journal prep'!D112=" "," ",'Journal prep'!D112)</f>
        <v xml:space="preserve"> </v>
      </c>
      <c r="L155" s="62">
        <f>IF('Journal prep'!J112=" "," ",'Journal prep'!J112)</f>
        <v>0</v>
      </c>
      <c r="M155" s="63">
        <f t="shared" si="9"/>
        <v>0</v>
      </c>
      <c r="N155" s="338" t="str">
        <f>IF('Journal prep'!K112=" "," ",'Journal prep'!K112)</f>
        <v xml:space="preserve">IMPREST: Cheque Issued by  00-Jan-00 to 00-Jan-00 </v>
      </c>
      <c r="O155" s="305"/>
      <c r="P155" s="258"/>
      <c r="Q155" s="340" t="s">
        <v>248</v>
      </c>
      <c r="R155" s="258"/>
      <c r="S155" s="258"/>
      <c r="T155" s="340" t="s">
        <v>241</v>
      </c>
      <c r="U155" s="258"/>
      <c r="V155" s="258"/>
      <c r="W155" s="258"/>
      <c r="X155" s="258"/>
      <c r="Y155" s="258"/>
      <c r="Z155" s="258"/>
      <c r="AA155" s="258"/>
      <c r="AB155" s="258"/>
      <c r="AC155" s="258"/>
      <c r="AD155" s="258"/>
      <c r="AE155" s="258"/>
      <c r="AF155" s="258"/>
      <c r="AG155" s="258"/>
      <c r="AH155" s="258"/>
      <c r="AI155" s="258"/>
      <c r="AJ155" s="258"/>
    </row>
    <row r="156" spans="1:36" ht="15" customHeight="1" x14ac:dyDescent="0.25">
      <c r="A156" s="170" t="str">
        <f t="shared" si="5"/>
        <v/>
      </c>
      <c r="B156" s="170">
        <f t="shared" si="6"/>
        <v>106</v>
      </c>
      <c r="C156" s="302"/>
      <c r="D156" s="65" t="str">
        <f>IF('Journal prep'!A113=" "," ",'Journal prep'!A113)</f>
        <v xml:space="preserve"> </v>
      </c>
      <c r="E156" s="66" t="str">
        <f>IF('Journal prep'!B113=" "," ",'Journal prep'!B113)</f>
        <v xml:space="preserve"> </v>
      </c>
      <c r="F156" s="66" t="str">
        <f t="shared" si="7"/>
        <v>99999</v>
      </c>
      <c r="G156" s="67"/>
      <c r="H156" s="68" t="str">
        <f>IF('Journal prep'!C113=" "," ",'Journal prep'!C113)</f>
        <v>99999-999</v>
      </c>
      <c r="I156" s="67"/>
      <c r="J156" s="69" t="str">
        <f>IF('Journal prep'!E113=" "," ",'Journal prep'!E113)</f>
        <v xml:space="preserve"> </v>
      </c>
      <c r="K156" s="64" t="str">
        <f>IF('Journal prep'!D113=" "," ",'Journal prep'!D113)</f>
        <v xml:space="preserve"> </v>
      </c>
      <c r="L156" s="62">
        <f>IF('Journal prep'!J113=" "," ",'Journal prep'!J113)</f>
        <v>0</v>
      </c>
      <c r="M156" s="63">
        <f t="shared" si="9"/>
        <v>0</v>
      </c>
      <c r="N156" s="338" t="str">
        <f>IF('Journal prep'!K113=" "," ",'Journal prep'!K113)</f>
        <v xml:space="preserve">IMPREST: Cheque Issued by  00-Jan-00 to 00-Jan-00 </v>
      </c>
      <c r="O156" s="305"/>
      <c r="P156" s="258"/>
      <c r="Q156" s="340" t="s">
        <v>248</v>
      </c>
      <c r="R156" s="258"/>
      <c r="S156" s="258"/>
      <c r="T156" s="340" t="s">
        <v>241</v>
      </c>
      <c r="U156" s="258"/>
      <c r="V156" s="258"/>
      <c r="W156" s="258"/>
      <c r="X156" s="258"/>
      <c r="Y156" s="258"/>
      <c r="Z156" s="258"/>
      <c r="AA156" s="258"/>
      <c r="AB156" s="258"/>
      <c r="AC156" s="258"/>
      <c r="AD156" s="258"/>
      <c r="AE156" s="258"/>
      <c r="AF156" s="258"/>
      <c r="AG156" s="258"/>
      <c r="AH156" s="258"/>
      <c r="AI156" s="258"/>
      <c r="AJ156" s="258"/>
    </row>
    <row r="157" spans="1:36" ht="15" customHeight="1" x14ac:dyDescent="0.25">
      <c r="A157" s="170" t="str">
        <f t="shared" si="5"/>
        <v/>
      </c>
      <c r="B157" s="170">
        <f t="shared" si="6"/>
        <v>107</v>
      </c>
      <c r="C157" s="302"/>
      <c r="D157" s="65" t="str">
        <f>IF('Journal prep'!A114=" "," ",'Journal prep'!A114)</f>
        <v xml:space="preserve"> </v>
      </c>
      <c r="E157" s="66" t="str">
        <f>IF('Journal prep'!B114=" "," ",'Journal prep'!B114)</f>
        <v xml:space="preserve"> </v>
      </c>
      <c r="F157" s="66" t="str">
        <f t="shared" si="7"/>
        <v>99999</v>
      </c>
      <c r="G157" s="67"/>
      <c r="H157" s="68" t="str">
        <f>IF('Journal prep'!C114=" "," ",'Journal prep'!C114)</f>
        <v>99999-999</v>
      </c>
      <c r="I157" s="67"/>
      <c r="J157" s="69" t="str">
        <f>IF('Journal prep'!E114=" "," ",'Journal prep'!E114)</f>
        <v xml:space="preserve"> </v>
      </c>
      <c r="K157" s="64" t="str">
        <f>IF('Journal prep'!D114=" "," ",'Journal prep'!D114)</f>
        <v xml:space="preserve"> </v>
      </c>
      <c r="L157" s="62">
        <f>IF('Journal prep'!J114=" "," ",'Journal prep'!J114)</f>
        <v>0</v>
      </c>
      <c r="M157" s="63">
        <f t="shared" si="9"/>
        <v>0</v>
      </c>
      <c r="N157" s="338" t="str">
        <f>IF('Journal prep'!K114=" "," ",'Journal prep'!K114)</f>
        <v xml:space="preserve">IMPREST: Cheque Issued by  00-Jan-00 to 00-Jan-00 </v>
      </c>
      <c r="O157" s="305"/>
      <c r="P157" s="258"/>
      <c r="Q157" s="340" t="s">
        <v>248</v>
      </c>
      <c r="R157" s="258"/>
      <c r="S157" s="258"/>
      <c r="T157" s="340" t="s">
        <v>241</v>
      </c>
      <c r="U157" s="258"/>
      <c r="V157" s="258"/>
      <c r="W157" s="258"/>
      <c r="X157" s="258"/>
      <c r="Y157" s="258"/>
      <c r="Z157" s="258"/>
      <c r="AA157" s="258"/>
      <c r="AB157" s="258"/>
      <c r="AC157" s="258"/>
      <c r="AD157" s="258"/>
      <c r="AE157" s="258"/>
      <c r="AF157" s="258"/>
      <c r="AG157" s="258"/>
      <c r="AH157" s="258"/>
      <c r="AI157" s="258"/>
      <c r="AJ157" s="258"/>
    </row>
    <row r="158" spans="1:36" ht="15" customHeight="1" x14ac:dyDescent="0.25">
      <c r="A158" s="170" t="str">
        <f t="shared" si="5"/>
        <v/>
      </c>
      <c r="B158" s="170">
        <f t="shared" si="6"/>
        <v>108</v>
      </c>
      <c r="C158" s="302"/>
      <c r="D158" s="65" t="str">
        <f>IF('Journal prep'!A115=" "," ",'Journal prep'!A115)</f>
        <v xml:space="preserve"> </v>
      </c>
      <c r="E158" s="66" t="str">
        <f>IF('Journal prep'!B115=" "," ",'Journal prep'!B115)</f>
        <v xml:space="preserve"> </v>
      </c>
      <c r="F158" s="66" t="str">
        <f t="shared" si="7"/>
        <v>99999</v>
      </c>
      <c r="G158" s="67"/>
      <c r="H158" s="68" t="str">
        <f>IF('Journal prep'!C115=" "," ",'Journal prep'!C115)</f>
        <v>99999-999</v>
      </c>
      <c r="I158" s="67"/>
      <c r="J158" s="69" t="str">
        <f>IF('Journal prep'!E115=" "," ",'Journal prep'!E115)</f>
        <v xml:space="preserve"> </v>
      </c>
      <c r="K158" s="64" t="str">
        <f>IF('Journal prep'!D115=" "," ",'Journal prep'!D115)</f>
        <v xml:space="preserve"> </v>
      </c>
      <c r="L158" s="62">
        <f>IF('Journal prep'!J115=" "," ",'Journal prep'!J115)</f>
        <v>0</v>
      </c>
      <c r="M158" s="63">
        <f t="shared" si="9"/>
        <v>0</v>
      </c>
      <c r="N158" s="338" t="str">
        <f>IF('Journal prep'!K115=" "," ",'Journal prep'!K115)</f>
        <v xml:space="preserve">IMPREST: Cheque Issued by  00-Jan-00 to 00-Jan-00 </v>
      </c>
      <c r="O158" s="305"/>
      <c r="P158" s="258"/>
      <c r="Q158" s="340" t="s">
        <v>248</v>
      </c>
      <c r="R158" s="258"/>
      <c r="S158" s="258"/>
      <c r="T158" s="340" t="s">
        <v>241</v>
      </c>
      <c r="U158" s="258"/>
      <c r="V158" s="258"/>
      <c r="W158" s="258"/>
      <c r="X158" s="258"/>
      <c r="Y158" s="258"/>
      <c r="Z158" s="258"/>
      <c r="AA158" s="258"/>
      <c r="AB158" s="258"/>
      <c r="AC158" s="258"/>
      <c r="AD158" s="258"/>
      <c r="AE158" s="258"/>
      <c r="AF158" s="258"/>
      <c r="AG158" s="258"/>
      <c r="AH158" s="258"/>
      <c r="AI158" s="258"/>
      <c r="AJ158" s="258"/>
    </row>
    <row r="159" spans="1:36" ht="15" customHeight="1" x14ac:dyDescent="0.25">
      <c r="A159" s="170" t="str">
        <f t="shared" si="5"/>
        <v/>
      </c>
      <c r="B159" s="170">
        <f t="shared" si="6"/>
        <v>109</v>
      </c>
      <c r="C159" s="302"/>
      <c r="D159" s="65" t="str">
        <f>IF('Journal prep'!A116=" "," ",'Journal prep'!A116)</f>
        <v xml:space="preserve"> </v>
      </c>
      <c r="E159" s="66" t="str">
        <f>IF('Journal prep'!B116=" "," ",'Journal prep'!B116)</f>
        <v xml:space="preserve"> </v>
      </c>
      <c r="F159" s="66" t="str">
        <f t="shared" si="7"/>
        <v>99999</v>
      </c>
      <c r="G159" s="67"/>
      <c r="H159" s="68" t="str">
        <f>IF('Journal prep'!C116=" "," ",'Journal prep'!C116)</f>
        <v>99999-999</v>
      </c>
      <c r="I159" s="67"/>
      <c r="J159" s="69" t="str">
        <f>IF('Journal prep'!E116=" "," ",'Journal prep'!E116)</f>
        <v xml:space="preserve"> </v>
      </c>
      <c r="K159" s="64" t="str">
        <f>IF('Journal prep'!D116=" "," ",'Journal prep'!D116)</f>
        <v xml:space="preserve"> </v>
      </c>
      <c r="L159" s="62">
        <f>IF('Journal prep'!J116=" "," ",'Journal prep'!J116)</f>
        <v>0</v>
      </c>
      <c r="M159" s="63">
        <f t="shared" si="9"/>
        <v>0</v>
      </c>
      <c r="N159" s="338" t="str">
        <f>IF('Journal prep'!K116=" "," ",'Journal prep'!K116)</f>
        <v xml:space="preserve">IMPREST: Cheque Issued by  00-Jan-00 to 00-Jan-00 </v>
      </c>
      <c r="O159" s="305"/>
      <c r="P159" s="258"/>
      <c r="Q159" s="340" t="s">
        <v>248</v>
      </c>
      <c r="R159" s="258"/>
      <c r="S159" s="258"/>
      <c r="T159" s="340" t="s">
        <v>241</v>
      </c>
      <c r="U159" s="258"/>
      <c r="V159" s="258"/>
      <c r="W159" s="258"/>
      <c r="X159" s="258"/>
      <c r="Y159" s="258"/>
      <c r="Z159" s="258"/>
      <c r="AA159" s="258"/>
      <c r="AB159" s="258"/>
      <c r="AC159" s="258"/>
      <c r="AD159" s="258"/>
      <c r="AE159" s="258"/>
      <c r="AF159" s="258"/>
      <c r="AG159" s="258"/>
      <c r="AH159" s="258"/>
      <c r="AI159" s="258"/>
      <c r="AJ159" s="258"/>
    </row>
    <row r="160" spans="1:36" ht="15" customHeight="1" x14ac:dyDescent="0.25">
      <c r="A160" s="170" t="str">
        <f t="shared" si="5"/>
        <v/>
      </c>
      <c r="B160" s="170">
        <f t="shared" si="6"/>
        <v>110</v>
      </c>
      <c r="C160" s="302"/>
      <c r="D160" s="65" t="str">
        <f>IF('Journal prep'!A117=" "," ",'Journal prep'!A117)</f>
        <v xml:space="preserve"> </v>
      </c>
      <c r="E160" s="66" t="str">
        <f>IF('Journal prep'!B117=" "," ",'Journal prep'!B117)</f>
        <v xml:space="preserve"> </v>
      </c>
      <c r="F160" s="66" t="str">
        <f t="shared" si="7"/>
        <v>99999</v>
      </c>
      <c r="G160" s="67"/>
      <c r="H160" s="68" t="str">
        <f>IF('Journal prep'!C117=" "," ",'Journal prep'!C117)</f>
        <v>99999-999</v>
      </c>
      <c r="I160" s="67"/>
      <c r="J160" s="69" t="str">
        <f>IF('Journal prep'!E117=" "," ",'Journal prep'!E117)</f>
        <v xml:space="preserve"> </v>
      </c>
      <c r="K160" s="64" t="str">
        <f>IF('Journal prep'!D117=" "," ",'Journal prep'!D117)</f>
        <v xml:space="preserve"> </v>
      </c>
      <c r="L160" s="62">
        <f>IF('Journal prep'!J117=" "," ",'Journal prep'!J117)</f>
        <v>0</v>
      </c>
      <c r="M160" s="63">
        <f t="shared" si="9"/>
        <v>0</v>
      </c>
      <c r="N160" s="338" t="str">
        <f>IF('Journal prep'!K117=" "," ",'Journal prep'!K117)</f>
        <v xml:space="preserve">IMPREST: Cheque Issued by  00-Jan-00 to 00-Jan-00 </v>
      </c>
      <c r="O160" s="305"/>
      <c r="P160" s="258"/>
      <c r="Q160" s="340" t="s">
        <v>248</v>
      </c>
      <c r="R160" s="258"/>
      <c r="S160" s="258"/>
      <c r="T160" s="340" t="s">
        <v>241</v>
      </c>
      <c r="U160" s="258"/>
      <c r="V160" s="258"/>
      <c r="W160" s="258"/>
      <c r="X160" s="258"/>
      <c r="Y160" s="258"/>
      <c r="Z160" s="258"/>
      <c r="AA160" s="258"/>
      <c r="AB160" s="258"/>
      <c r="AC160" s="258"/>
      <c r="AD160" s="258"/>
      <c r="AE160" s="258"/>
      <c r="AF160" s="258"/>
      <c r="AG160" s="258"/>
      <c r="AH160" s="258"/>
      <c r="AI160" s="258"/>
      <c r="AJ160" s="258"/>
    </row>
    <row r="161" spans="1:36" ht="15" customHeight="1" x14ac:dyDescent="0.25">
      <c r="A161" s="170" t="str">
        <f t="shared" si="5"/>
        <v/>
      </c>
      <c r="B161" s="170">
        <f t="shared" si="6"/>
        <v>111</v>
      </c>
      <c r="C161" s="302"/>
      <c r="D161" s="65" t="str">
        <f>IF('Journal prep'!A118=" "," ",'Journal prep'!A118)</f>
        <v xml:space="preserve"> </v>
      </c>
      <c r="E161" s="66" t="str">
        <f>IF('Journal prep'!B118=" "," ",'Journal prep'!B118)</f>
        <v xml:space="preserve"> </v>
      </c>
      <c r="F161" s="66" t="str">
        <f t="shared" si="7"/>
        <v>99999</v>
      </c>
      <c r="G161" s="67"/>
      <c r="H161" s="68" t="str">
        <f>IF('Journal prep'!C118=" "," ",'Journal prep'!C118)</f>
        <v>99999-999</v>
      </c>
      <c r="I161" s="67"/>
      <c r="J161" s="69" t="str">
        <f>IF('Journal prep'!E118=" "," ",'Journal prep'!E118)</f>
        <v xml:space="preserve"> </v>
      </c>
      <c r="K161" s="64" t="str">
        <f>IF('Journal prep'!D118=" "," ",'Journal prep'!D118)</f>
        <v xml:space="preserve"> </v>
      </c>
      <c r="L161" s="62">
        <f>IF('Journal prep'!J118=" "," ",'Journal prep'!J118)</f>
        <v>0</v>
      </c>
      <c r="M161" s="63">
        <f t="shared" si="9"/>
        <v>0</v>
      </c>
      <c r="N161" s="338" t="str">
        <f>IF('Journal prep'!K118=" "," ",'Journal prep'!K118)</f>
        <v xml:space="preserve">IMPREST: Cheque Issued by  00-Jan-00 to 00-Jan-00 </v>
      </c>
      <c r="O161" s="305"/>
      <c r="P161" s="258"/>
      <c r="Q161" s="340" t="s">
        <v>248</v>
      </c>
      <c r="R161" s="258"/>
      <c r="S161" s="258"/>
      <c r="T161" s="340" t="s">
        <v>241</v>
      </c>
      <c r="U161" s="258"/>
      <c r="V161" s="258"/>
      <c r="W161" s="258"/>
      <c r="X161" s="258"/>
      <c r="Y161" s="258"/>
      <c r="Z161" s="258"/>
      <c r="AA161" s="258"/>
      <c r="AB161" s="258"/>
      <c r="AC161" s="258"/>
      <c r="AD161" s="258"/>
      <c r="AE161" s="258"/>
      <c r="AF161" s="258"/>
      <c r="AG161" s="258"/>
      <c r="AH161" s="258"/>
      <c r="AI161" s="258"/>
      <c r="AJ161" s="258"/>
    </row>
    <row r="162" spans="1:36" ht="15" customHeight="1" x14ac:dyDescent="0.25">
      <c r="A162" s="170" t="str">
        <f t="shared" si="5"/>
        <v/>
      </c>
      <c r="B162" s="170">
        <f t="shared" si="6"/>
        <v>112</v>
      </c>
      <c r="C162" s="302"/>
      <c r="D162" s="65" t="str">
        <f>IF('Journal prep'!A119=" "," ",'Journal prep'!A119)</f>
        <v xml:space="preserve"> </v>
      </c>
      <c r="E162" s="66" t="str">
        <f>IF('Journal prep'!B119=" "," ",'Journal prep'!B119)</f>
        <v xml:space="preserve"> </v>
      </c>
      <c r="F162" s="66" t="str">
        <f t="shared" si="7"/>
        <v>99999</v>
      </c>
      <c r="G162" s="67"/>
      <c r="H162" s="68" t="str">
        <f>IF('Journal prep'!C119=" "," ",'Journal prep'!C119)</f>
        <v>99999-999</v>
      </c>
      <c r="I162" s="67"/>
      <c r="J162" s="69" t="str">
        <f>IF('Journal prep'!E119=" "," ",'Journal prep'!E119)</f>
        <v xml:space="preserve"> </v>
      </c>
      <c r="K162" s="64" t="str">
        <f>IF('Journal prep'!D119=" "," ",'Journal prep'!D119)</f>
        <v xml:space="preserve"> </v>
      </c>
      <c r="L162" s="62">
        <f>IF('Journal prep'!J119=" "," ",'Journal prep'!J119)</f>
        <v>0</v>
      </c>
      <c r="M162" s="63">
        <f t="shared" si="9"/>
        <v>0</v>
      </c>
      <c r="N162" s="338" t="str">
        <f>IF('Journal prep'!K119=" "," ",'Journal prep'!K119)</f>
        <v xml:space="preserve">IMPREST: Cheque Issued by  00-Jan-00 to 00-Jan-00 </v>
      </c>
      <c r="O162" s="305"/>
      <c r="P162" s="258"/>
      <c r="Q162" s="340" t="s">
        <v>248</v>
      </c>
      <c r="R162" s="258"/>
      <c r="S162" s="258"/>
      <c r="T162" s="340" t="s">
        <v>241</v>
      </c>
      <c r="U162" s="258"/>
      <c r="V162" s="258"/>
      <c r="W162" s="258"/>
      <c r="X162" s="258"/>
      <c r="Y162" s="258"/>
      <c r="Z162" s="258"/>
      <c r="AA162" s="258"/>
      <c r="AB162" s="258"/>
      <c r="AC162" s="258"/>
      <c r="AD162" s="258"/>
      <c r="AE162" s="258"/>
      <c r="AF162" s="258"/>
      <c r="AG162" s="258"/>
      <c r="AH162" s="258"/>
      <c r="AI162" s="258"/>
      <c r="AJ162" s="258"/>
    </row>
    <row r="163" spans="1:36" ht="15" customHeight="1" x14ac:dyDescent="0.25">
      <c r="A163" s="170" t="str">
        <f t="shared" si="5"/>
        <v/>
      </c>
      <c r="B163" s="170">
        <f t="shared" si="6"/>
        <v>113</v>
      </c>
      <c r="C163" s="302"/>
      <c r="D163" s="65" t="str">
        <f>IF('Journal prep'!A120=" "," ",'Journal prep'!A120)</f>
        <v xml:space="preserve"> </v>
      </c>
      <c r="E163" s="66" t="str">
        <f>IF('Journal prep'!B120=" "," ",'Journal prep'!B120)</f>
        <v xml:space="preserve"> </v>
      </c>
      <c r="F163" s="66" t="str">
        <f t="shared" si="7"/>
        <v>99999</v>
      </c>
      <c r="G163" s="67"/>
      <c r="H163" s="68" t="str">
        <f>IF('Journal prep'!C120=" "," ",'Journal prep'!C120)</f>
        <v>99999-999</v>
      </c>
      <c r="I163" s="67"/>
      <c r="J163" s="69" t="str">
        <f>IF('Journal prep'!E120=" "," ",'Journal prep'!E120)</f>
        <v xml:space="preserve"> </v>
      </c>
      <c r="K163" s="64" t="str">
        <f>IF('Journal prep'!D120=" "," ",'Journal prep'!D120)</f>
        <v xml:space="preserve"> </v>
      </c>
      <c r="L163" s="62">
        <f>IF('Journal prep'!J120=" "," ",'Journal prep'!J120)</f>
        <v>0</v>
      </c>
      <c r="M163" s="63">
        <f t="shared" si="9"/>
        <v>0</v>
      </c>
      <c r="N163" s="338" t="str">
        <f>IF('Journal prep'!K120=" "," ",'Journal prep'!K120)</f>
        <v xml:space="preserve">IMPREST: Cheque Issued by  00-Jan-00 to 00-Jan-00 </v>
      </c>
      <c r="O163" s="305"/>
      <c r="P163" s="258"/>
      <c r="Q163" s="340" t="s">
        <v>248</v>
      </c>
      <c r="R163" s="258"/>
      <c r="S163" s="258"/>
      <c r="T163" s="340" t="s">
        <v>241</v>
      </c>
      <c r="U163" s="258"/>
      <c r="V163" s="258"/>
      <c r="W163" s="258"/>
      <c r="X163" s="258"/>
      <c r="Y163" s="258"/>
      <c r="Z163" s="258"/>
      <c r="AA163" s="258"/>
      <c r="AB163" s="258"/>
      <c r="AC163" s="258"/>
      <c r="AD163" s="258"/>
      <c r="AE163" s="258"/>
      <c r="AF163" s="258"/>
      <c r="AG163" s="258"/>
      <c r="AH163" s="258"/>
      <c r="AI163" s="258"/>
      <c r="AJ163" s="258"/>
    </row>
    <row r="164" spans="1:36" ht="15" customHeight="1" x14ac:dyDescent="0.25">
      <c r="A164" s="170" t="str">
        <f t="shared" si="5"/>
        <v/>
      </c>
      <c r="B164" s="170">
        <f t="shared" si="6"/>
        <v>114</v>
      </c>
      <c r="C164" s="302"/>
      <c r="D164" s="65" t="str">
        <f>IF('Journal prep'!A121=" "," ",'Journal prep'!A121)</f>
        <v xml:space="preserve"> </v>
      </c>
      <c r="E164" s="66" t="str">
        <f>IF('Journal prep'!B121=" "," ",'Journal prep'!B121)</f>
        <v xml:space="preserve"> </v>
      </c>
      <c r="F164" s="66" t="str">
        <f t="shared" si="7"/>
        <v>99999</v>
      </c>
      <c r="G164" s="67"/>
      <c r="H164" s="68" t="str">
        <f>IF('Journal prep'!C121=" "," ",'Journal prep'!C121)</f>
        <v>99999-999</v>
      </c>
      <c r="I164" s="67"/>
      <c r="J164" s="69" t="str">
        <f>IF('Journal prep'!E121=" "," ",'Journal prep'!E121)</f>
        <v xml:space="preserve"> </v>
      </c>
      <c r="K164" s="64" t="str">
        <f>IF('Journal prep'!D121=" "," ",'Journal prep'!D121)</f>
        <v xml:space="preserve"> </v>
      </c>
      <c r="L164" s="62">
        <f>IF('Journal prep'!J121=" "," ",'Journal prep'!J121)</f>
        <v>0</v>
      </c>
      <c r="M164" s="63">
        <f t="shared" si="9"/>
        <v>0</v>
      </c>
      <c r="N164" s="338" t="str">
        <f>IF('Journal prep'!K121=" "," ",'Journal prep'!K121)</f>
        <v xml:space="preserve">IMPREST: Cheque Issued by  00-Jan-00 to 00-Jan-00 </v>
      </c>
      <c r="O164" s="305"/>
      <c r="P164" s="258"/>
      <c r="Q164" s="340" t="s">
        <v>248</v>
      </c>
      <c r="R164" s="258"/>
      <c r="S164" s="258"/>
      <c r="T164" s="340" t="s">
        <v>241</v>
      </c>
      <c r="U164" s="258"/>
      <c r="V164" s="258"/>
      <c r="W164" s="258"/>
      <c r="X164" s="258"/>
      <c r="Y164" s="258"/>
      <c r="Z164" s="258"/>
      <c r="AA164" s="258"/>
      <c r="AB164" s="258"/>
      <c r="AC164" s="258"/>
      <c r="AD164" s="258"/>
      <c r="AE164" s="258"/>
      <c r="AF164" s="258"/>
      <c r="AG164" s="258"/>
      <c r="AH164" s="258"/>
      <c r="AI164" s="258"/>
      <c r="AJ164" s="258"/>
    </row>
    <row r="165" spans="1:36" ht="15" customHeight="1" x14ac:dyDescent="0.25">
      <c r="A165" s="170" t="str">
        <f t="shared" si="5"/>
        <v/>
      </c>
      <c r="B165" s="170">
        <f t="shared" si="6"/>
        <v>115</v>
      </c>
      <c r="C165" s="302"/>
      <c r="D165" s="65" t="str">
        <f>IF('Journal prep'!A122=" "," ",'Journal prep'!A122)</f>
        <v xml:space="preserve"> </v>
      </c>
      <c r="E165" s="66" t="str">
        <f>IF('Journal prep'!B122=" "," ",'Journal prep'!B122)</f>
        <v xml:space="preserve"> </v>
      </c>
      <c r="F165" s="66" t="str">
        <f t="shared" si="7"/>
        <v>99999</v>
      </c>
      <c r="G165" s="67"/>
      <c r="H165" s="68" t="str">
        <f>IF('Journal prep'!C122=" "," ",'Journal prep'!C122)</f>
        <v>99999-999</v>
      </c>
      <c r="I165" s="67"/>
      <c r="J165" s="69" t="str">
        <f>IF('Journal prep'!E122=" "," ",'Journal prep'!E122)</f>
        <v xml:space="preserve"> </v>
      </c>
      <c r="K165" s="64" t="str">
        <f>IF('Journal prep'!D122=" "," ",'Journal prep'!D122)</f>
        <v xml:space="preserve"> </v>
      </c>
      <c r="L165" s="62">
        <f>IF('Journal prep'!J122=" "," ",'Journal prep'!J122)</f>
        <v>0</v>
      </c>
      <c r="M165" s="63">
        <f t="shared" si="9"/>
        <v>0</v>
      </c>
      <c r="N165" s="338" t="str">
        <f>IF('Journal prep'!K122=" "," ",'Journal prep'!K122)</f>
        <v xml:space="preserve">IMPREST: Cheque Issued by  00-Jan-00 to 00-Jan-00 </v>
      </c>
      <c r="O165" s="305"/>
      <c r="P165" s="258"/>
      <c r="Q165" s="340" t="s">
        <v>248</v>
      </c>
      <c r="R165" s="258"/>
      <c r="S165" s="258"/>
      <c r="T165" s="340" t="s">
        <v>241</v>
      </c>
      <c r="U165" s="258"/>
      <c r="V165" s="258"/>
      <c r="W165" s="258"/>
      <c r="X165" s="258"/>
      <c r="Y165" s="258"/>
      <c r="Z165" s="258"/>
      <c r="AA165" s="258"/>
      <c r="AB165" s="258"/>
      <c r="AC165" s="258"/>
      <c r="AD165" s="258"/>
      <c r="AE165" s="258"/>
      <c r="AF165" s="258"/>
      <c r="AG165" s="258"/>
      <c r="AH165" s="258"/>
      <c r="AI165" s="258"/>
      <c r="AJ165" s="258"/>
    </row>
    <row r="166" spans="1:36" ht="15" customHeight="1" x14ac:dyDescent="0.25">
      <c r="A166" s="170" t="str">
        <f t="shared" si="5"/>
        <v/>
      </c>
      <c r="B166" s="170">
        <f t="shared" si="6"/>
        <v>116</v>
      </c>
      <c r="C166" s="302"/>
      <c r="D166" s="65" t="str">
        <f>IF('Journal prep'!A123=" "," ",'Journal prep'!A123)</f>
        <v xml:space="preserve"> </v>
      </c>
      <c r="E166" s="66" t="str">
        <f>IF('Journal prep'!B123=" "," ",'Journal prep'!B123)</f>
        <v xml:space="preserve"> </v>
      </c>
      <c r="F166" s="66" t="str">
        <f t="shared" si="7"/>
        <v>99999</v>
      </c>
      <c r="G166" s="67"/>
      <c r="H166" s="68" t="str">
        <f>IF('Journal prep'!C123=" "," ",'Journal prep'!C123)</f>
        <v>99999-999</v>
      </c>
      <c r="I166" s="67"/>
      <c r="J166" s="69" t="str">
        <f>IF('Journal prep'!E123=" "," ",'Journal prep'!E123)</f>
        <v xml:space="preserve"> </v>
      </c>
      <c r="K166" s="64" t="str">
        <f>IF('Journal prep'!D123=" "," ",'Journal prep'!D123)</f>
        <v xml:space="preserve"> </v>
      </c>
      <c r="L166" s="62">
        <f>IF('Journal prep'!J123=" "," ",'Journal prep'!J123)</f>
        <v>0</v>
      </c>
      <c r="M166" s="63">
        <f t="shared" si="9"/>
        <v>0</v>
      </c>
      <c r="N166" s="338" t="str">
        <f>IF('Journal prep'!K123=" "," ",'Journal prep'!K123)</f>
        <v xml:space="preserve">IMPREST: Cheque Issued by  00-Jan-00 to 00-Jan-00 </v>
      </c>
      <c r="O166" s="305"/>
      <c r="P166" s="258"/>
      <c r="Q166" s="340" t="s">
        <v>248</v>
      </c>
      <c r="R166" s="258"/>
      <c r="S166" s="258"/>
      <c r="T166" s="340" t="s">
        <v>241</v>
      </c>
      <c r="U166" s="258"/>
      <c r="V166" s="258"/>
      <c r="W166" s="258"/>
      <c r="X166" s="258"/>
      <c r="Y166" s="258"/>
      <c r="Z166" s="258"/>
      <c r="AA166" s="258"/>
      <c r="AB166" s="258"/>
      <c r="AC166" s="258"/>
      <c r="AD166" s="258"/>
      <c r="AE166" s="258"/>
      <c r="AF166" s="258"/>
      <c r="AG166" s="258"/>
      <c r="AH166" s="258"/>
      <c r="AI166" s="258"/>
      <c r="AJ166" s="258"/>
    </row>
    <row r="167" spans="1:36" ht="15" customHeight="1" x14ac:dyDescent="0.25">
      <c r="A167" s="170" t="str">
        <f t="shared" si="5"/>
        <v/>
      </c>
      <c r="B167" s="170">
        <f t="shared" si="6"/>
        <v>117</v>
      </c>
      <c r="C167" s="302"/>
      <c r="D167" s="65" t="str">
        <f>IF('Journal prep'!A124=" "," ",'Journal prep'!A124)</f>
        <v xml:space="preserve"> </v>
      </c>
      <c r="E167" s="66" t="str">
        <f>IF('Journal prep'!B124=" "," ",'Journal prep'!B124)</f>
        <v xml:space="preserve"> </v>
      </c>
      <c r="F167" s="66" t="str">
        <f t="shared" si="7"/>
        <v>99999</v>
      </c>
      <c r="G167" s="67"/>
      <c r="H167" s="68" t="str">
        <f>IF('Journal prep'!C124=" "," ",'Journal prep'!C124)</f>
        <v>99999-999</v>
      </c>
      <c r="I167" s="67"/>
      <c r="J167" s="69" t="str">
        <f>IF('Journal prep'!E124=" "," ",'Journal prep'!E124)</f>
        <v xml:space="preserve"> </v>
      </c>
      <c r="K167" s="64" t="str">
        <f>IF('Journal prep'!D124=" "," ",'Journal prep'!D124)</f>
        <v xml:space="preserve"> </v>
      </c>
      <c r="L167" s="62">
        <f>IF('Journal prep'!J124=" "," ",'Journal prep'!J124)</f>
        <v>0</v>
      </c>
      <c r="M167" s="63">
        <f t="shared" si="9"/>
        <v>0</v>
      </c>
      <c r="N167" s="338" t="str">
        <f>IF('Journal prep'!K124=" "," ",'Journal prep'!K124)</f>
        <v xml:space="preserve">IMPREST: Cheque Issued by  00-Jan-00 to 00-Jan-00 </v>
      </c>
      <c r="O167" s="305"/>
      <c r="P167" s="258"/>
      <c r="Q167" s="340" t="s">
        <v>248</v>
      </c>
      <c r="R167" s="258"/>
      <c r="S167" s="258"/>
      <c r="T167" s="340" t="s">
        <v>241</v>
      </c>
      <c r="U167" s="258"/>
      <c r="V167" s="258"/>
      <c r="W167" s="258"/>
      <c r="X167" s="258"/>
      <c r="Y167" s="258"/>
      <c r="Z167" s="258"/>
      <c r="AA167" s="258"/>
      <c r="AB167" s="258"/>
      <c r="AC167" s="258"/>
      <c r="AD167" s="258"/>
      <c r="AE167" s="258"/>
      <c r="AF167" s="258"/>
      <c r="AG167" s="258"/>
      <c r="AH167" s="258"/>
      <c r="AI167" s="258"/>
      <c r="AJ167" s="258"/>
    </row>
    <row r="168" spans="1:36" ht="15" customHeight="1" x14ac:dyDescent="0.25">
      <c r="A168" s="170" t="str">
        <f t="shared" si="5"/>
        <v/>
      </c>
      <c r="B168" s="170">
        <f t="shared" si="6"/>
        <v>118</v>
      </c>
      <c r="C168" s="302"/>
      <c r="D168" s="65" t="str">
        <f>IF('Journal prep'!A125=" "," ",'Journal prep'!A125)</f>
        <v xml:space="preserve"> </v>
      </c>
      <c r="E168" s="66" t="str">
        <f>IF('Journal prep'!B125=" "," ",'Journal prep'!B125)</f>
        <v xml:space="preserve"> </v>
      </c>
      <c r="F168" s="66" t="str">
        <f t="shared" si="7"/>
        <v>99999</v>
      </c>
      <c r="G168" s="67"/>
      <c r="H168" s="68" t="str">
        <f>IF('Journal prep'!C125=" "," ",'Journal prep'!C125)</f>
        <v>99999-999</v>
      </c>
      <c r="I168" s="67"/>
      <c r="J168" s="69" t="str">
        <f>IF('Journal prep'!E125=" "," ",'Journal prep'!E125)</f>
        <v xml:space="preserve"> </v>
      </c>
      <c r="K168" s="64" t="str">
        <f>IF('Journal prep'!D125=" "," ",'Journal prep'!D125)</f>
        <v xml:space="preserve"> </v>
      </c>
      <c r="L168" s="62">
        <f>IF('Journal prep'!J125=" "," ",'Journal prep'!J125)</f>
        <v>0</v>
      </c>
      <c r="M168" s="63">
        <f t="shared" si="9"/>
        <v>0</v>
      </c>
      <c r="N168" s="338" t="str">
        <f>IF('Journal prep'!K125=" "," ",'Journal prep'!K125)</f>
        <v xml:space="preserve">IMPREST: Cheque Issued by  00-Jan-00 to 00-Jan-00 </v>
      </c>
      <c r="O168" s="305"/>
      <c r="P168" s="258"/>
      <c r="Q168" s="340" t="s">
        <v>248</v>
      </c>
      <c r="R168" s="258"/>
      <c r="S168" s="258"/>
      <c r="T168" s="340" t="s">
        <v>241</v>
      </c>
      <c r="U168" s="258"/>
      <c r="V168" s="258"/>
      <c r="W168" s="258"/>
      <c r="X168" s="258"/>
      <c r="Y168" s="258"/>
      <c r="Z168" s="258"/>
      <c r="AA168" s="258"/>
      <c r="AB168" s="258"/>
      <c r="AC168" s="258"/>
      <c r="AD168" s="258"/>
      <c r="AE168" s="258"/>
      <c r="AF168" s="258"/>
      <c r="AG168" s="258"/>
      <c r="AH168" s="258"/>
      <c r="AI168" s="258"/>
      <c r="AJ168" s="258"/>
    </row>
    <row r="169" spans="1:36" ht="15" customHeight="1" x14ac:dyDescent="0.25">
      <c r="A169" s="170" t="str">
        <f t="shared" si="5"/>
        <v/>
      </c>
      <c r="B169" s="170">
        <f t="shared" si="6"/>
        <v>119</v>
      </c>
      <c r="C169" s="302"/>
      <c r="D169" s="65" t="str">
        <f>IF('Journal prep'!A126=" "," ",'Journal prep'!A126)</f>
        <v xml:space="preserve"> </v>
      </c>
      <c r="E169" s="66" t="str">
        <f>IF('Journal prep'!B126=" "," ",'Journal prep'!B126)</f>
        <v xml:space="preserve"> </v>
      </c>
      <c r="F169" s="66" t="str">
        <f t="shared" si="7"/>
        <v>99999</v>
      </c>
      <c r="G169" s="67"/>
      <c r="H169" s="68" t="str">
        <f>IF('Journal prep'!C126=" "," ",'Journal prep'!C126)</f>
        <v>99999-999</v>
      </c>
      <c r="I169" s="67"/>
      <c r="J169" s="69" t="str">
        <f>IF('Journal prep'!E126=" "," ",'Journal prep'!E126)</f>
        <v xml:space="preserve"> </v>
      </c>
      <c r="K169" s="64" t="str">
        <f>IF('Journal prep'!D126=" "," ",'Journal prep'!D126)</f>
        <v xml:space="preserve"> </v>
      </c>
      <c r="L169" s="62">
        <f>IF('Journal prep'!J126=" "," ",'Journal prep'!J126)</f>
        <v>0</v>
      </c>
      <c r="M169" s="63">
        <f t="shared" si="9"/>
        <v>0</v>
      </c>
      <c r="N169" s="338" t="str">
        <f>IF('Journal prep'!K126=" "," ",'Journal prep'!K126)</f>
        <v xml:space="preserve">IMPREST: Cheque Issued by  00-Jan-00 to 00-Jan-00 </v>
      </c>
      <c r="O169" s="305"/>
      <c r="P169" s="258"/>
      <c r="Q169" s="340" t="s">
        <v>248</v>
      </c>
      <c r="R169" s="258"/>
      <c r="S169" s="258"/>
      <c r="T169" s="340" t="s">
        <v>241</v>
      </c>
      <c r="U169" s="258"/>
      <c r="V169" s="258"/>
      <c r="W169" s="258"/>
      <c r="X169" s="258"/>
      <c r="Y169" s="258"/>
      <c r="Z169" s="258"/>
      <c r="AA169" s="258"/>
      <c r="AB169" s="258"/>
      <c r="AC169" s="258"/>
      <c r="AD169" s="258"/>
      <c r="AE169" s="258"/>
      <c r="AF169" s="258"/>
      <c r="AG169" s="258"/>
      <c r="AH169" s="258"/>
      <c r="AI169" s="258"/>
      <c r="AJ169" s="258"/>
    </row>
    <row r="170" spans="1:36" ht="15" customHeight="1" x14ac:dyDescent="0.25">
      <c r="A170" s="170" t="str">
        <f t="shared" si="5"/>
        <v/>
      </c>
      <c r="B170" s="170">
        <f t="shared" si="6"/>
        <v>120</v>
      </c>
      <c r="C170" s="302"/>
      <c r="D170" s="65" t="str">
        <f>IF('Journal prep'!A127=" "," ",'Journal prep'!A127)</f>
        <v xml:space="preserve"> </v>
      </c>
      <c r="E170" s="66" t="str">
        <f>IF('Journal prep'!B127=" "," ",'Journal prep'!B127)</f>
        <v xml:space="preserve"> </v>
      </c>
      <c r="F170" s="66" t="str">
        <f t="shared" si="7"/>
        <v>99999</v>
      </c>
      <c r="G170" s="67"/>
      <c r="H170" s="68" t="str">
        <f>IF('Journal prep'!C127=" "," ",'Journal prep'!C127)</f>
        <v>99999-999</v>
      </c>
      <c r="I170" s="67"/>
      <c r="J170" s="69" t="str">
        <f>IF('Journal prep'!E127=" "," ",'Journal prep'!E127)</f>
        <v xml:space="preserve"> </v>
      </c>
      <c r="K170" s="64" t="str">
        <f>IF('Journal prep'!D127=" "," ",'Journal prep'!D127)</f>
        <v xml:space="preserve"> </v>
      </c>
      <c r="L170" s="62">
        <f>IF('Journal prep'!J127=" "," ",'Journal prep'!J127)</f>
        <v>0</v>
      </c>
      <c r="M170" s="63">
        <f t="shared" si="9"/>
        <v>0</v>
      </c>
      <c r="N170" s="338" t="str">
        <f>IF('Journal prep'!K127=" "," ",'Journal prep'!K127)</f>
        <v xml:space="preserve">IMPREST: Cheque Issued by  00-Jan-00 to 00-Jan-00 </v>
      </c>
      <c r="O170" s="305"/>
      <c r="P170" s="258"/>
      <c r="Q170" s="340" t="s">
        <v>248</v>
      </c>
      <c r="R170" s="258"/>
      <c r="S170" s="258"/>
      <c r="T170" s="340" t="s">
        <v>241</v>
      </c>
      <c r="U170" s="258"/>
      <c r="V170" s="258"/>
      <c r="W170" s="258"/>
      <c r="X170" s="258"/>
      <c r="Y170" s="258"/>
      <c r="Z170" s="258"/>
      <c r="AA170" s="258"/>
      <c r="AB170" s="258"/>
      <c r="AC170" s="258"/>
      <c r="AD170" s="258"/>
      <c r="AE170" s="258"/>
      <c r="AF170" s="258"/>
      <c r="AG170" s="258"/>
      <c r="AH170" s="258"/>
      <c r="AI170" s="258"/>
      <c r="AJ170" s="258"/>
    </row>
    <row r="171" spans="1:36" ht="15" customHeight="1" x14ac:dyDescent="0.25">
      <c r="A171" s="170" t="str">
        <f t="shared" si="5"/>
        <v/>
      </c>
      <c r="B171" s="170">
        <f t="shared" si="6"/>
        <v>121</v>
      </c>
      <c r="C171" s="302"/>
      <c r="D171" s="65" t="str">
        <f>IF('Journal prep'!A128=" "," ",'Journal prep'!A128)</f>
        <v xml:space="preserve"> </v>
      </c>
      <c r="E171" s="66" t="str">
        <f>IF('Journal prep'!B128=" "," ",'Journal prep'!B128)</f>
        <v xml:space="preserve"> </v>
      </c>
      <c r="F171" s="66" t="str">
        <f t="shared" si="7"/>
        <v>99999</v>
      </c>
      <c r="G171" s="67"/>
      <c r="H171" s="68" t="str">
        <f>IF('Journal prep'!C128=" "," ",'Journal prep'!C128)</f>
        <v>99999-999</v>
      </c>
      <c r="I171" s="67"/>
      <c r="J171" s="69" t="str">
        <f>IF('Journal prep'!E128=" "," ",'Journal prep'!E128)</f>
        <v xml:space="preserve"> </v>
      </c>
      <c r="K171" s="64" t="str">
        <f>IF('Journal prep'!D128=" "," ",'Journal prep'!D128)</f>
        <v xml:space="preserve"> </v>
      </c>
      <c r="L171" s="62">
        <f>IF('Journal prep'!J128=" "," ",'Journal prep'!J128)</f>
        <v>0</v>
      </c>
      <c r="M171" s="63">
        <f t="shared" ref="M171:M190" si="10">ROUND(L171,2)</f>
        <v>0</v>
      </c>
      <c r="N171" s="338" t="str">
        <f>IF('Journal prep'!K128=" "," ",'Journal prep'!K128)</f>
        <v xml:space="preserve">IMPREST: Cheque Issued by  00-Jan-00 to 00-Jan-00 </v>
      </c>
      <c r="O171" s="305"/>
      <c r="P171" s="258"/>
      <c r="Q171" s="340" t="s">
        <v>248</v>
      </c>
      <c r="R171" s="258"/>
      <c r="S171" s="258"/>
      <c r="T171" s="340" t="s">
        <v>241</v>
      </c>
      <c r="U171" s="258"/>
      <c r="V171" s="258"/>
      <c r="W171" s="258"/>
      <c r="X171" s="258"/>
      <c r="Y171" s="258"/>
      <c r="Z171" s="258"/>
      <c r="AA171" s="258"/>
      <c r="AB171" s="258"/>
      <c r="AC171" s="258"/>
      <c r="AD171" s="258"/>
      <c r="AE171" s="258"/>
      <c r="AF171" s="258"/>
      <c r="AG171" s="258"/>
      <c r="AH171" s="258"/>
      <c r="AI171" s="258"/>
      <c r="AJ171" s="258"/>
    </row>
    <row r="172" spans="1:36" ht="15" customHeight="1" x14ac:dyDescent="0.25">
      <c r="A172" s="170" t="str">
        <f t="shared" si="5"/>
        <v/>
      </c>
      <c r="B172" s="170">
        <f t="shared" si="6"/>
        <v>122</v>
      </c>
      <c r="C172" s="302"/>
      <c r="D172" s="65" t="str">
        <f>IF('Journal prep'!A129=" "," ",'Journal prep'!A129)</f>
        <v xml:space="preserve"> </v>
      </c>
      <c r="E172" s="66" t="str">
        <f>IF('Journal prep'!B129=" "," ",'Journal prep'!B129)</f>
        <v xml:space="preserve"> </v>
      </c>
      <c r="F172" s="66" t="str">
        <f t="shared" si="7"/>
        <v>99999</v>
      </c>
      <c r="G172" s="67"/>
      <c r="H172" s="68" t="str">
        <f>IF('Journal prep'!C129=" "," ",'Journal prep'!C129)</f>
        <v>99999-999</v>
      </c>
      <c r="I172" s="67"/>
      <c r="J172" s="69" t="str">
        <f>IF('Journal prep'!E129=" "," ",'Journal prep'!E129)</f>
        <v xml:space="preserve"> </v>
      </c>
      <c r="K172" s="64" t="str">
        <f>IF('Journal prep'!D129=" "," ",'Journal prep'!D129)</f>
        <v xml:space="preserve"> </v>
      </c>
      <c r="L172" s="62">
        <f>IF('Journal prep'!J129=" "," ",'Journal prep'!J129)</f>
        <v>0</v>
      </c>
      <c r="M172" s="63">
        <f t="shared" si="10"/>
        <v>0</v>
      </c>
      <c r="N172" s="338" t="str">
        <f>IF('Journal prep'!K129=" "," ",'Journal prep'!K129)</f>
        <v xml:space="preserve">IMPREST: Cheque Issued by  00-Jan-00 to 00-Jan-00 </v>
      </c>
      <c r="O172" s="305"/>
      <c r="P172" s="258"/>
      <c r="Q172" s="340" t="s">
        <v>248</v>
      </c>
      <c r="R172" s="258"/>
      <c r="S172" s="258"/>
      <c r="T172" s="340" t="s">
        <v>241</v>
      </c>
      <c r="U172" s="258"/>
      <c r="V172" s="258"/>
      <c r="W172" s="258"/>
      <c r="X172" s="258"/>
      <c r="Y172" s="258"/>
      <c r="Z172" s="258"/>
      <c r="AA172" s="258"/>
      <c r="AB172" s="258"/>
      <c r="AC172" s="258"/>
      <c r="AD172" s="258"/>
      <c r="AE172" s="258"/>
      <c r="AF172" s="258"/>
      <c r="AG172" s="258"/>
      <c r="AH172" s="258"/>
      <c r="AI172" s="258"/>
      <c r="AJ172" s="258"/>
    </row>
    <row r="173" spans="1:36" ht="15" customHeight="1" x14ac:dyDescent="0.25">
      <c r="A173" s="170" t="str">
        <f t="shared" si="5"/>
        <v/>
      </c>
      <c r="B173" s="170">
        <f t="shared" si="6"/>
        <v>123</v>
      </c>
      <c r="C173" s="302"/>
      <c r="D173" s="65" t="str">
        <f>IF('Journal prep'!A130=" "," ",'Journal prep'!A130)</f>
        <v xml:space="preserve"> </v>
      </c>
      <c r="E173" s="66" t="str">
        <f>IF('Journal prep'!B130=" "," ",'Journal prep'!B130)</f>
        <v xml:space="preserve"> </v>
      </c>
      <c r="F173" s="66" t="str">
        <f t="shared" si="7"/>
        <v>99999</v>
      </c>
      <c r="G173" s="67"/>
      <c r="H173" s="68" t="str">
        <f>IF('Journal prep'!C130=" "," ",'Journal prep'!C130)</f>
        <v>99999-999</v>
      </c>
      <c r="I173" s="67"/>
      <c r="J173" s="69" t="str">
        <f>IF('Journal prep'!E130=" "," ",'Journal prep'!E130)</f>
        <v xml:space="preserve"> </v>
      </c>
      <c r="K173" s="64" t="str">
        <f>IF('Journal prep'!D130=" "," ",'Journal prep'!D130)</f>
        <v xml:space="preserve"> </v>
      </c>
      <c r="L173" s="62">
        <f>IF('Journal prep'!J130=" "," ",'Journal prep'!J130)</f>
        <v>0</v>
      </c>
      <c r="M173" s="63">
        <f t="shared" si="10"/>
        <v>0</v>
      </c>
      <c r="N173" s="338" t="str">
        <f>IF('Journal prep'!K130=" "," ",'Journal prep'!K130)</f>
        <v xml:space="preserve">IMPREST: Cheque Issued by  00-Jan-00 to 00-Jan-00 </v>
      </c>
      <c r="O173" s="305"/>
      <c r="P173" s="258"/>
      <c r="Q173" s="340" t="s">
        <v>248</v>
      </c>
      <c r="R173" s="258"/>
      <c r="S173" s="258"/>
      <c r="T173" s="340" t="s">
        <v>241</v>
      </c>
      <c r="U173" s="258"/>
      <c r="V173" s="258"/>
      <c r="W173" s="258"/>
      <c r="X173" s="258"/>
      <c r="Y173" s="258"/>
      <c r="Z173" s="258"/>
      <c r="AA173" s="258"/>
      <c r="AB173" s="258"/>
      <c r="AC173" s="258"/>
      <c r="AD173" s="258"/>
      <c r="AE173" s="258"/>
      <c r="AF173" s="258"/>
      <c r="AG173" s="258"/>
      <c r="AH173" s="258"/>
      <c r="AI173" s="258"/>
      <c r="AJ173" s="258"/>
    </row>
    <row r="174" spans="1:36" ht="15" customHeight="1" x14ac:dyDescent="0.25">
      <c r="A174" s="170" t="str">
        <f t="shared" si="5"/>
        <v/>
      </c>
      <c r="B174" s="170">
        <f t="shared" si="6"/>
        <v>124</v>
      </c>
      <c r="C174" s="302"/>
      <c r="D174" s="65" t="str">
        <f>IF('Journal prep'!A131=" "," ",'Journal prep'!A131)</f>
        <v xml:space="preserve"> </v>
      </c>
      <c r="E174" s="66" t="str">
        <f>IF('Journal prep'!B131=" "," ",'Journal prep'!B131)</f>
        <v xml:space="preserve"> </v>
      </c>
      <c r="F174" s="66" t="str">
        <f t="shared" si="7"/>
        <v>99999</v>
      </c>
      <c r="G174" s="67"/>
      <c r="H174" s="68" t="str">
        <f>IF('Journal prep'!C131=" "," ",'Journal prep'!C131)</f>
        <v>99999-999</v>
      </c>
      <c r="I174" s="67"/>
      <c r="J174" s="69" t="str">
        <f>IF('Journal prep'!E131=" "," ",'Journal prep'!E131)</f>
        <v xml:space="preserve"> </v>
      </c>
      <c r="K174" s="64" t="str">
        <f>IF('Journal prep'!D131=" "," ",'Journal prep'!D131)</f>
        <v xml:space="preserve"> </v>
      </c>
      <c r="L174" s="62">
        <f>IF('Journal prep'!J131=" "," ",'Journal prep'!J131)</f>
        <v>0</v>
      </c>
      <c r="M174" s="63">
        <f t="shared" si="10"/>
        <v>0</v>
      </c>
      <c r="N174" s="338" t="str">
        <f>IF('Journal prep'!K131=" "," ",'Journal prep'!K131)</f>
        <v xml:space="preserve">IMPREST: Cheque Issued by  00-Jan-00 to 00-Jan-00 </v>
      </c>
      <c r="O174" s="305"/>
      <c r="P174" s="258"/>
      <c r="Q174" s="340" t="s">
        <v>248</v>
      </c>
      <c r="R174" s="258"/>
      <c r="S174" s="258"/>
      <c r="T174" s="340" t="s">
        <v>241</v>
      </c>
      <c r="U174" s="258"/>
      <c r="V174" s="258"/>
      <c r="W174" s="258"/>
      <c r="X174" s="258"/>
      <c r="Y174" s="258"/>
      <c r="Z174" s="258"/>
      <c r="AA174" s="258"/>
      <c r="AB174" s="258"/>
      <c r="AC174" s="258"/>
      <c r="AD174" s="258"/>
      <c r="AE174" s="258"/>
      <c r="AF174" s="258"/>
      <c r="AG174" s="258"/>
      <c r="AH174" s="258"/>
      <c r="AI174" s="258"/>
      <c r="AJ174" s="258"/>
    </row>
    <row r="175" spans="1:36" ht="15" customHeight="1" x14ac:dyDescent="0.25">
      <c r="A175" s="170" t="str">
        <f t="shared" si="5"/>
        <v/>
      </c>
      <c r="B175" s="170">
        <f t="shared" si="6"/>
        <v>125</v>
      </c>
      <c r="C175" s="302"/>
      <c r="D175" s="65" t="str">
        <f>IF('Journal prep'!A132=" "," ",'Journal prep'!A132)</f>
        <v xml:space="preserve"> </v>
      </c>
      <c r="E175" s="66" t="str">
        <f>IF('Journal prep'!B132=" "," ",'Journal prep'!B132)</f>
        <v xml:space="preserve"> </v>
      </c>
      <c r="F175" s="66" t="str">
        <f t="shared" si="7"/>
        <v>99999</v>
      </c>
      <c r="G175" s="67"/>
      <c r="H175" s="68" t="str">
        <f>IF('Journal prep'!C132=" "," ",'Journal prep'!C132)</f>
        <v>99999-999</v>
      </c>
      <c r="I175" s="67"/>
      <c r="J175" s="69" t="str">
        <f>IF('Journal prep'!E132=" "," ",'Journal prep'!E132)</f>
        <v xml:space="preserve"> </v>
      </c>
      <c r="K175" s="64" t="str">
        <f>IF('Journal prep'!D132=" "," ",'Journal prep'!D132)</f>
        <v xml:space="preserve"> </v>
      </c>
      <c r="L175" s="62">
        <f>IF('Journal prep'!J132=" "," ",'Journal prep'!J132)</f>
        <v>0</v>
      </c>
      <c r="M175" s="63">
        <f t="shared" si="10"/>
        <v>0</v>
      </c>
      <c r="N175" s="338" t="str">
        <f>IF('Journal prep'!K132=" "," ",'Journal prep'!K132)</f>
        <v xml:space="preserve">IMPREST: Cheque Issued by  00-Jan-00 to 00-Jan-00 </v>
      </c>
      <c r="O175" s="305"/>
      <c r="P175" s="258"/>
      <c r="Q175" s="340" t="s">
        <v>248</v>
      </c>
      <c r="R175" s="258"/>
      <c r="S175" s="258"/>
      <c r="T175" s="340" t="s">
        <v>241</v>
      </c>
      <c r="U175" s="258"/>
      <c r="V175" s="258"/>
      <c r="W175" s="258"/>
      <c r="X175" s="258"/>
      <c r="Y175" s="258"/>
      <c r="Z175" s="258"/>
      <c r="AA175" s="258"/>
      <c r="AB175" s="258"/>
      <c r="AC175" s="258"/>
      <c r="AD175" s="258"/>
      <c r="AE175" s="258"/>
      <c r="AF175" s="258"/>
      <c r="AG175" s="258"/>
      <c r="AH175" s="258"/>
      <c r="AI175" s="258"/>
      <c r="AJ175" s="258"/>
    </row>
    <row r="176" spans="1:36" ht="15" customHeight="1" x14ac:dyDescent="0.25">
      <c r="A176" s="170" t="str">
        <f t="shared" si="5"/>
        <v/>
      </c>
      <c r="B176" s="170">
        <f t="shared" si="6"/>
        <v>126</v>
      </c>
      <c r="C176" s="302"/>
      <c r="D176" s="65" t="str">
        <f>IF('Journal prep'!A133=" "," ",'Journal prep'!A133)</f>
        <v xml:space="preserve"> </v>
      </c>
      <c r="E176" s="66" t="str">
        <f>IF('Journal prep'!B133=" "," ",'Journal prep'!B133)</f>
        <v xml:space="preserve"> </v>
      </c>
      <c r="F176" s="66" t="str">
        <f t="shared" si="7"/>
        <v>99999</v>
      </c>
      <c r="G176" s="67"/>
      <c r="H176" s="68" t="str">
        <f>IF('Journal prep'!C133=" "," ",'Journal prep'!C133)</f>
        <v>99999-999</v>
      </c>
      <c r="I176" s="67"/>
      <c r="J176" s="69" t="str">
        <f>IF('Journal prep'!E133=" "," ",'Journal prep'!E133)</f>
        <v xml:space="preserve"> </v>
      </c>
      <c r="K176" s="64" t="str">
        <f>IF('Journal prep'!D133=" "," ",'Journal prep'!D133)</f>
        <v xml:space="preserve"> </v>
      </c>
      <c r="L176" s="62">
        <f>IF('Journal prep'!J133=" "," ",'Journal prep'!J133)</f>
        <v>0</v>
      </c>
      <c r="M176" s="63">
        <f t="shared" si="10"/>
        <v>0</v>
      </c>
      <c r="N176" s="338" t="str">
        <f>IF('Journal prep'!K133=" "," ",'Journal prep'!K133)</f>
        <v xml:space="preserve">IMPREST: Cheque Issued by  00-Jan-00 to 00-Jan-00 </v>
      </c>
      <c r="O176" s="305"/>
      <c r="P176" s="258"/>
      <c r="Q176" s="340" t="s">
        <v>248</v>
      </c>
      <c r="R176" s="258"/>
      <c r="S176" s="258"/>
      <c r="T176" s="340" t="s">
        <v>241</v>
      </c>
      <c r="U176" s="258"/>
      <c r="V176" s="258"/>
      <c r="W176" s="258"/>
      <c r="X176" s="258"/>
      <c r="Y176" s="258"/>
      <c r="Z176" s="258"/>
      <c r="AA176" s="258"/>
      <c r="AB176" s="258"/>
      <c r="AC176" s="258"/>
      <c r="AD176" s="258"/>
      <c r="AE176" s="258"/>
      <c r="AF176" s="258"/>
      <c r="AG176" s="258"/>
      <c r="AH176" s="258"/>
      <c r="AI176" s="258"/>
      <c r="AJ176" s="258"/>
    </row>
    <row r="177" spans="1:36" ht="15" customHeight="1" x14ac:dyDescent="0.25">
      <c r="A177" s="170" t="str">
        <f t="shared" si="5"/>
        <v/>
      </c>
      <c r="B177" s="170">
        <f t="shared" si="6"/>
        <v>127</v>
      </c>
      <c r="C177" s="302"/>
      <c r="D177" s="65" t="str">
        <f>IF('Journal prep'!A134=" "," ",'Journal prep'!A134)</f>
        <v xml:space="preserve"> </v>
      </c>
      <c r="E177" s="66" t="str">
        <f>IF('Journal prep'!B134=" "," ",'Journal prep'!B134)</f>
        <v xml:space="preserve"> </v>
      </c>
      <c r="F177" s="66" t="str">
        <f t="shared" si="7"/>
        <v>99999</v>
      </c>
      <c r="G177" s="67"/>
      <c r="H177" s="68" t="str">
        <f>IF('Journal prep'!C134=" "," ",'Journal prep'!C134)</f>
        <v>99999-999</v>
      </c>
      <c r="I177" s="67"/>
      <c r="J177" s="69" t="str">
        <f>IF('Journal prep'!E134=" "," ",'Journal prep'!E134)</f>
        <v xml:space="preserve"> </v>
      </c>
      <c r="K177" s="64" t="str">
        <f>IF('Journal prep'!D134=" "," ",'Journal prep'!D134)</f>
        <v xml:space="preserve"> </v>
      </c>
      <c r="L177" s="62">
        <f>IF('Journal prep'!J134=" "," ",'Journal prep'!J134)</f>
        <v>0</v>
      </c>
      <c r="M177" s="63">
        <f t="shared" si="10"/>
        <v>0</v>
      </c>
      <c r="N177" s="338" t="str">
        <f>IF('Journal prep'!K134=" "," ",'Journal prep'!K134)</f>
        <v xml:space="preserve">IMPREST: Cheque Issued by  00-Jan-00 to 00-Jan-00 </v>
      </c>
      <c r="O177" s="305"/>
      <c r="P177" s="258"/>
      <c r="Q177" s="340" t="s">
        <v>248</v>
      </c>
      <c r="R177" s="258"/>
      <c r="S177" s="258"/>
      <c r="T177" s="340" t="s">
        <v>241</v>
      </c>
      <c r="U177" s="258"/>
      <c r="V177" s="258"/>
      <c r="W177" s="258"/>
      <c r="X177" s="258"/>
      <c r="Y177" s="258"/>
      <c r="Z177" s="258"/>
      <c r="AA177" s="258"/>
      <c r="AB177" s="258"/>
      <c r="AC177" s="258"/>
      <c r="AD177" s="258"/>
      <c r="AE177" s="258"/>
      <c r="AF177" s="258"/>
      <c r="AG177" s="258"/>
      <c r="AH177" s="258"/>
      <c r="AI177" s="258"/>
      <c r="AJ177" s="258"/>
    </row>
    <row r="178" spans="1:36" ht="15" customHeight="1" x14ac:dyDescent="0.25">
      <c r="A178" s="170" t="str">
        <f t="shared" si="5"/>
        <v/>
      </c>
      <c r="B178" s="170">
        <f t="shared" si="6"/>
        <v>128</v>
      </c>
      <c r="C178" s="302"/>
      <c r="D178" s="65" t="str">
        <f>IF('Journal prep'!A135=" "," ",'Journal prep'!A135)</f>
        <v xml:space="preserve"> </v>
      </c>
      <c r="E178" s="66" t="str">
        <f>IF('Journal prep'!B135=" "," ",'Journal prep'!B135)</f>
        <v xml:space="preserve"> </v>
      </c>
      <c r="F178" s="66" t="str">
        <f t="shared" si="7"/>
        <v>99999</v>
      </c>
      <c r="G178" s="67"/>
      <c r="H178" s="68" t="str">
        <f>IF('Journal prep'!C135=" "," ",'Journal prep'!C135)</f>
        <v>99999-999</v>
      </c>
      <c r="I178" s="67"/>
      <c r="J178" s="69" t="str">
        <f>IF('Journal prep'!E135=" "," ",'Journal prep'!E135)</f>
        <v xml:space="preserve"> </v>
      </c>
      <c r="K178" s="64" t="str">
        <f>IF('Journal prep'!D135=" "," ",'Journal prep'!D135)</f>
        <v xml:space="preserve"> </v>
      </c>
      <c r="L178" s="62">
        <f>IF('Journal prep'!J135=" "," ",'Journal prep'!J135)</f>
        <v>0</v>
      </c>
      <c r="M178" s="63">
        <f t="shared" si="10"/>
        <v>0</v>
      </c>
      <c r="N178" s="338" t="str">
        <f>IF('Journal prep'!K135=" "," ",'Journal prep'!K135)</f>
        <v xml:space="preserve">IMPREST: Cheque Issued by  00-Jan-00 to 00-Jan-00 </v>
      </c>
      <c r="O178" s="305"/>
      <c r="P178" s="258"/>
      <c r="Q178" s="340" t="s">
        <v>248</v>
      </c>
      <c r="R178" s="258"/>
      <c r="S178" s="258"/>
      <c r="T178" s="340" t="s">
        <v>241</v>
      </c>
      <c r="U178" s="258"/>
      <c r="V178" s="258"/>
      <c r="W178" s="258"/>
      <c r="X178" s="258"/>
      <c r="Y178" s="258"/>
      <c r="Z178" s="258"/>
      <c r="AA178" s="258"/>
      <c r="AB178" s="258"/>
      <c r="AC178" s="258"/>
      <c r="AD178" s="258"/>
      <c r="AE178" s="258"/>
      <c r="AF178" s="258"/>
      <c r="AG178" s="258"/>
      <c r="AH178" s="258"/>
      <c r="AI178" s="258"/>
      <c r="AJ178" s="258"/>
    </row>
    <row r="179" spans="1:36" ht="15" customHeight="1" x14ac:dyDescent="0.25">
      <c r="A179" s="170" t="str">
        <f t="shared" si="5"/>
        <v/>
      </c>
      <c r="B179" s="170">
        <f t="shared" si="6"/>
        <v>129</v>
      </c>
      <c r="C179" s="302"/>
      <c r="D179" s="65" t="str">
        <f>IF('Journal prep'!A136=" "," ",'Journal prep'!A136)</f>
        <v xml:space="preserve"> </v>
      </c>
      <c r="E179" s="66" t="str">
        <f>IF('Journal prep'!B136=" "," ",'Journal prep'!B136)</f>
        <v xml:space="preserve"> </v>
      </c>
      <c r="F179" s="66" t="str">
        <f t="shared" si="7"/>
        <v>99999</v>
      </c>
      <c r="G179" s="67"/>
      <c r="H179" s="68" t="str">
        <f>IF('Journal prep'!C136=" "," ",'Journal prep'!C136)</f>
        <v>99999-999</v>
      </c>
      <c r="I179" s="67"/>
      <c r="J179" s="69" t="str">
        <f>IF('Journal prep'!E136=" "," ",'Journal prep'!E136)</f>
        <v xml:space="preserve"> </v>
      </c>
      <c r="K179" s="64" t="str">
        <f>IF('Journal prep'!D136=" "," ",'Journal prep'!D136)</f>
        <v xml:space="preserve"> </v>
      </c>
      <c r="L179" s="62">
        <f>IF('Journal prep'!J136=" "," ",'Journal prep'!J136)</f>
        <v>0</v>
      </c>
      <c r="M179" s="63">
        <f t="shared" si="10"/>
        <v>0</v>
      </c>
      <c r="N179" s="338" t="str">
        <f>IF('Journal prep'!K136=" "," ",'Journal prep'!K136)</f>
        <v xml:space="preserve">IMPREST: Cheque Issued by  00-Jan-00 to 00-Jan-00 </v>
      </c>
      <c r="O179" s="305"/>
      <c r="P179" s="258"/>
      <c r="Q179" s="340" t="s">
        <v>248</v>
      </c>
      <c r="R179" s="258"/>
      <c r="S179" s="258"/>
      <c r="T179" s="340" t="s">
        <v>241</v>
      </c>
      <c r="U179" s="258"/>
      <c r="V179" s="258"/>
      <c r="W179" s="258"/>
      <c r="X179" s="258"/>
      <c r="Y179" s="258"/>
      <c r="Z179" s="258"/>
      <c r="AA179" s="258"/>
      <c r="AB179" s="258"/>
      <c r="AC179" s="258"/>
      <c r="AD179" s="258"/>
      <c r="AE179" s="258"/>
      <c r="AF179" s="258"/>
      <c r="AG179" s="258"/>
      <c r="AH179" s="258"/>
      <c r="AI179" s="258"/>
      <c r="AJ179" s="258"/>
    </row>
    <row r="180" spans="1:36" ht="15" customHeight="1" x14ac:dyDescent="0.25">
      <c r="A180" s="170" t="str">
        <f t="shared" ref="A180:A244" si="11">IF(TRIM(D180)="","",IF(L180=0,"","update_data,visible"))</f>
        <v/>
      </c>
      <c r="B180" s="170">
        <f t="shared" ref="B180:B243" si="12">B179+1</f>
        <v>130</v>
      </c>
      <c r="C180" s="302"/>
      <c r="D180" s="65" t="str">
        <f>IF('Journal prep'!A137=" "," ",'Journal prep'!A137)</f>
        <v xml:space="preserve"> </v>
      </c>
      <c r="E180" s="66" t="str">
        <f>IF('Journal prep'!B137=" "," ",'Journal prep'!B137)</f>
        <v xml:space="preserve"> </v>
      </c>
      <c r="F180" s="66" t="str">
        <f t="shared" ref="F180:F190" si="13">IF(LEN(H180)&gt;5,LEFT(H180,5),"")</f>
        <v>99999</v>
      </c>
      <c r="G180" s="67"/>
      <c r="H180" s="68" t="str">
        <f>IF('Journal prep'!C137=" "," ",'Journal prep'!C137)</f>
        <v>99999-999</v>
      </c>
      <c r="I180" s="67"/>
      <c r="J180" s="69" t="str">
        <f>IF('Journal prep'!E137=" "," ",'Journal prep'!E137)</f>
        <v xml:space="preserve"> </v>
      </c>
      <c r="K180" s="64" t="str">
        <f>IF('Journal prep'!D137=" "," ",'Journal prep'!D137)</f>
        <v xml:space="preserve"> </v>
      </c>
      <c r="L180" s="62">
        <f>IF('Journal prep'!J137=" "," ",'Journal prep'!J137)</f>
        <v>0</v>
      </c>
      <c r="M180" s="63">
        <f t="shared" si="10"/>
        <v>0</v>
      </c>
      <c r="N180" s="338" t="str">
        <f>IF('Journal prep'!K137=" "," ",'Journal prep'!K137)</f>
        <v xml:space="preserve">IMPREST: Cheque Issued by  00-Jan-00 to 00-Jan-00 </v>
      </c>
      <c r="O180" s="305"/>
      <c r="P180" s="258"/>
      <c r="Q180" s="340" t="s">
        <v>248</v>
      </c>
      <c r="R180" s="258"/>
      <c r="S180" s="258"/>
      <c r="T180" s="340" t="s">
        <v>241</v>
      </c>
      <c r="U180" s="258"/>
      <c r="V180" s="258"/>
      <c r="W180" s="258"/>
      <c r="X180" s="258"/>
      <c r="Y180" s="258"/>
      <c r="Z180" s="258"/>
      <c r="AA180" s="258"/>
      <c r="AB180" s="258"/>
      <c r="AC180" s="258"/>
      <c r="AD180" s="258"/>
      <c r="AE180" s="258"/>
      <c r="AF180" s="258"/>
      <c r="AG180" s="258"/>
      <c r="AH180" s="258"/>
      <c r="AI180" s="258"/>
      <c r="AJ180" s="258"/>
    </row>
    <row r="181" spans="1:36" ht="15" customHeight="1" x14ac:dyDescent="0.25">
      <c r="A181" s="170" t="str">
        <f t="shared" si="11"/>
        <v/>
      </c>
      <c r="B181" s="170">
        <f t="shared" si="12"/>
        <v>131</v>
      </c>
      <c r="C181" s="302"/>
      <c r="D181" s="65" t="str">
        <f>IF('Journal prep'!A138=" "," ",'Journal prep'!A138)</f>
        <v xml:space="preserve"> </v>
      </c>
      <c r="E181" s="66" t="str">
        <f>IF('Journal prep'!B138=" "," ",'Journal prep'!B138)</f>
        <v xml:space="preserve"> </v>
      </c>
      <c r="F181" s="66" t="str">
        <f t="shared" si="13"/>
        <v>99999</v>
      </c>
      <c r="G181" s="67"/>
      <c r="H181" s="68" t="str">
        <f>IF('Journal prep'!C138=" "," ",'Journal prep'!C138)</f>
        <v>99999-999</v>
      </c>
      <c r="I181" s="67"/>
      <c r="J181" s="69" t="str">
        <f>IF('Journal prep'!E138=" "," ",'Journal prep'!E138)</f>
        <v xml:space="preserve"> </v>
      </c>
      <c r="K181" s="64" t="str">
        <f>IF('Journal prep'!D138=" "," ",'Journal prep'!D138)</f>
        <v xml:space="preserve"> </v>
      </c>
      <c r="L181" s="62">
        <f>IF('Journal prep'!J138=" "," ",'Journal prep'!J138)</f>
        <v>0</v>
      </c>
      <c r="M181" s="63">
        <f t="shared" si="10"/>
        <v>0</v>
      </c>
      <c r="N181" s="338" t="str">
        <f>IF('Journal prep'!K138=" "," ",'Journal prep'!K138)</f>
        <v xml:space="preserve">IMPREST: Cheque Issued by  00-Jan-00 to 00-Jan-00 </v>
      </c>
      <c r="O181" s="305"/>
      <c r="P181" s="258"/>
      <c r="Q181" s="340" t="s">
        <v>248</v>
      </c>
      <c r="R181" s="258"/>
      <c r="S181" s="258"/>
      <c r="T181" s="340" t="s">
        <v>241</v>
      </c>
      <c r="U181" s="258"/>
      <c r="V181" s="258"/>
      <c r="W181" s="258"/>
      <c r="X181" s="258"/>
      <c r="Y181" s="258"/>
      <c r="Z181" s="258"/>
      <c r="AA181" s="258"/>
      <c r="AB181" s="258"/>
      <c r="AC181" s="258"/>
      <c r="AD181" s="258"/>
      <c r="AE181" s="258"/>
      <c r="AF181" s="258"/>
      <c r="AG181" s="258"/>
      <c r="AH181" s="258"/>
      <c r="AI181" s="258"/>
      <c r="AJ181" s="258"/>
    </row>
    <row r="182" spans="1:36" ht="15" customHeight="1" x14ac:dyDescent="0.25">
      <c r="A182" s="170" t="str">
        <f t="shared" si="11"/>
        <v/>
      </c>
      <c r="B182" s="170">
        <f t="shared" si="12"/>
        <v>132</v>
      </c>
      <c r="C182" s="302"/>
      <c r="D182" s="65" t="str">
        <f>IF('Journal prep'!A139=" "," ",'Journal prep'!A139)</f>
        <v xml:space="preserve"> </v>
      </c>
      <c r="E182" s="66" t="str">
        <f>IF('Journal prep'!B139=" "," ",'Journal prep'!B139)</f>
        <v xml:space="preserve"> </v>
      </c>
      <c r="F182" s="66" t="str">
        <f t="shared" si="13"/>
        <v>99999</v>
      </c>
      <c r="G182" s="67"/>
      <c r="H182" s="68" t="str">
        <f>IF('Journal prep'!C139=" "," ",'Journal prep'!C139)</f>
        <v>99999-999</v>
      </c>
      <c r="I182" s="67"/>
      <c r="J182" s="69" t="str">
        <f>IF('Journal prep'!E139=" "," ",'Journal prep'!E139)</f>
        <v xml:space="preserve"> </v>
      </c>
      <c r="K182" s="64" t="str">
        <f>IF('Journal prep'!D139=" "," ",'Journal prep'!D139)</f>
        <v xml:space="preserve"> </v>
      </c>
      <c r="L182" s="62">
        <f>IF('Journal prep'!J139=" "," ",'Journal prep'!J139)</f>
        <v>0</v>
      </c>
      <c r="M182" s="63">
        <f t="shared" si="10"/>
        <v>0</v>
      </c>
      <c r="N182" s="338" t="str">
        <f>IF('Journal prep'!K139=" "," ",'Journal prep'!K139)</f>
        <v xml:space="preserve">IMPREST: Cheque Issued by  00-Jan-00 to 00-Jan-00 </v>
      </c>
      <c r="O182" s="305"/>
      <c r="P182" s="258"/>
      <c r="Q182" s="340" t="s">
        <v>248</v>
      </c>
      <c r="R182" s="258"/>
      <c r="S182" s="258"/>
      <c r="T182" s="340" t="s">
        <v>241</v>
      </c>
      <c r="U182" s="258"/>
      <c r="V182" s="258"/>
      <c r="W182" s="258"/>
      <c r="X182" s="258"/>
      <c r="Y182" s="258"/>
      <c r="Z182" s="258"/>
      <c r="AA182" s="258"/>
      <c r="AB182" s="258"/>
      <c r="AC182" s="258"/>
      <c r="AD182" s="258"/>
      <c r="AE182" s="258"/>
      <c r="AF182" s="258"/>
      <c r="AG182" s="258"/>
      <c r="AH182" s="258"/>
      <c r="AI182" s="258"/>
      <c r="AJ182" s="258"/>
    </row>
    <row r="183" spans="1:36" ht="15" customHeight="1" x14ac:dyDescent="0.25">
      <c r="A183" s="170" t="str">
        <f t="shared" si="11"/>
        <v/>
      </c>
      <c r="B183" s="170">
        <f t="shared" si="12"/>
        <v>133</v>
      </c>
      <c r="C183" s="302"/>
      <c r="D183" s="65" t="str">
        <f>IF('Journal prep'!A140=" "," ",'Journal prep'!A140)</f>
        <v xml:space="preserve"> </v>
      </c>
      <c r="E183" s="66" t="str">
        <f>IF('Journal prep'!B140=" "," ",'Journal prep'!B140)</f>
        <v xml:space="preserve"> </v>
      </c>
      <c r="F183" s="66" t="str">
        <f t="shared" si="13"/>
        <v>99999</v>
      </c>
      <c r="G183" s="67"/>
      <c r="H183" s="68" t="str">
        <f>IF('Journal prep'!C140=" "," ",'Journal prep'!C140)</f>
        <v>99999-999</v>
      </c>
      <c r="I183" s="67"/>
      <c r="J183" s="69" t="str">
        <f>IF('Journal prep'!E140=" "," ",'Journal prep'!E140)</f>
        <v xml:space="preserve"> </v>
      </c>
      <c r="K183" s="64" t="str">
        <f>IF('Journal prep'!D140=" "," ",'Journal prep'!D140)</f>
        <v xml:space="preserve"> </v>
      </c>
      <c r="L183" s="62">
        <f>IF('Journal prep'!J140=" "," ",'Journal prep'!J140)</f>
        <v>0</v>
      </c>
      <c r="M183" s="63">
        <f t="shared" si="10"/>
        <v>0</v>
      </c>
      <c r="N183" s="338" t="str">
        <f>IF('Journal prep'!K140=" "," ",'Journal prep'!K140)</f>
        <v xml:space="preserve">IMPREST: Cheque Issued by  00-Jan-00 to 00-Jan-00 </v>
      </c>
      <c r="O183" s="305"/>
      <c r="P183" s="258"/>
      <c r="Q183" s="340" t="s">
        <v>248</v>
      </c>
      <c r="R183" s="258"/>
      <c r="S183" s="258"/>
      <c r="T183" s="340" t="s">
        <v>241</v>
      </c>
      <c r="U183" s="258"/>
      <c r="V183" s="258"/>
      <c r="W183" s="258"/>
      <c r="X183" s="258"/>
      <c r="Y183" s="258"/>
      <c r="Z183" s="258"/>
      <c r="AA183" s="258"/>
      <c r="AB183" s="258"/>
      <c r="AC183" s="258"/>
      <c r="AD183" s="258"/>
      <c r="AE183" s="258"/>
      <c r="AF183" s="258"/>
      <c r="AG183" s="258"/>
      <c r="AH183" s="258"/>
      <c r="AI183" s="258"/>
      <c r="AJ183" s="258"/>
    </row>
    <row r="184" spans="1:36" ht="15" customHeight="1" x14ac:dyDescent="0.25">
      <c r="A184" s="170" t="str">
        <f t="shared" si="11"/>
        <v/>
      </c>
      <c r="B184" s="170">
        <f t="shared" si="12"/>
        <v>134</v>
      </c>
      <c r="C184" s="302"/>
      <c r="D184" s="65" t="str">
        <f>IF('Journal prep'!A141=" "," ",'Journal prep'!A141)</f>
        <v xml:space="preserve"> </v>
      </c>
      <c r="E184" s="66" t="str">
        <f>IF('Journal prep'!B141=" "," ",'Journal prep'!B141)</f>
        <v xml:space="preserve"> </v>
      </c>
      <c r="F184" s="66" t="str">
        <f t="shared" si="13"/>
        <v>99999</v>
      </c>
      <c r="G184" s="67"/>
      <c r="H184" s="68" t="str">
        <f>IF('Journal prep'!C141=" "," ",'Journal prep'!C141)</f>
        <v>99999-999</v>
      </c>
      <c r="I184" s="67"/>
      <c r="J184" s="69" t="str">
        <f>IF('Journal prep'!E141=" "," ",'Journal prep'!E141)</f>
        <v xml:space="preserve"> </v>
      </c>
      <c r="K184" s="64" t="str">
        <f>IF('Journal prep'!D141=" "," ",'Journal prep'!D141)</f>
        <v xml:space="preserve"> </v>
      </c>
      <c r="L184" s="62">
        <f>IF('Journal prep'!J141=" "," ",'Journal prep'!J141)</f>
        <v>0</v>
      </c>
      <c r="M184" s="63">
        <f t="shared" si="10"/>
        <v>0</v>
      </c>
      <c r="N184" s="338" t="str">
        <f>IF('Journal prep'!K141=" "," ",'Journal prep'!K141)</f>
        <v xml:space="preserve">IMPREST: Cheque Issued by  00-Jan-00 to 00-Jan-00 </v>
      </c>
      <c r="O184" s="305"/>
      <c r="P184" s="258"/>
      <c r="Q184" s="340" t="s">
        <v>248</v>
      </c>
      <c r="R184" s="258"/>
      <c r="S184" s="258"/>
      <c r="T184" s="340" t="s">
        <v>241</v>
      </c>
      <c r="U184" s="258"/>
      <c r="V184" s="258"/>
      <c r="W184" s="258"/>
      <c r="X184" s="258"/>
      <c r="Y184" s="258"/>
      <c r="Z184" s="258"/>
      <c r="AA184" s="258"/>
      <c r="AB184" s="258"/>
      <c r="AC184" s="258"/>
      <c r="AD184" s="258"/>
      <c r="AE184" s="258"/>
      <c r="AF184" s="258"/>
      <c r="AG184" s="258"/>
      <c r="AH184" s="258"/>
      <c r="AI184" s="258"/>
      <c r="AJ184" s="258"/>
    </row>
    <row r="185" spans="1:36" ht="15" customHeight="1" x14ac:dyDescent="0.25">
      <c r="A185" s="170" t="str">
        <f t="shared" si="11"/>
        <v/>
      </c>
      <c r="B185" s="170">
        <f t="shared" si="12"/>
        <v>135</v>
      </c>
      <c r="C185" s="302"/>
      <c r="D185" s="65" t="str">
        <f>IF('Journal prep'!A142=" "," ",'Journal prep'!A142)</f>
        <v xml:space="preserve"> </v>
      </c>
      <c r="E185" s="66" t="str">
        <f>IF('Journal prep'!B142=" "," ",'Journal prep'!B142)</f>
        <v xml:space="preserve"> </v>
      </c>
      <c r="F185" s="66" t="str">
        <f t="shared" si="13"/>
        <v>99999</v>
      </c>
      <c r="G185" s="67"/>
      <c r="H185" s="68" t="str">
        <f>IF('Journal prep'!C142=" "," ",'Journal prep'!C142)</f>
        <v>99999-999</v>
      </c>
      <c r="I185" s="67"/>
      <c r="J185" s="69" t="str">
        <f>IF('Journal prep'!E142=" "," ",'Journal prep'!E142)</f>
        <v xml:space="preserve"> </v>
      </c>
      <c r="K185" s="64" t="str">
        <f>IF('Journal prep'!D142=" "," ",'Journal prep'!D142)</f>
        <v xml:space="preserve"> </v>
      </c>
      <c r="L185" s="62">
        <f>IF('Journal prep'!J142=" "," ",'Journal prep'!J142)</f>
        <v>0</v>
      </c>
      <c r="M185" s="63">
        <f t="shared" si="10"/>
        <v>0</v>
      </c>
      <c r="N185" s="338" t="str">
        <f>IF('Journal prep'!K142=" "," ",'Journal prep'!K142)</f>
        <v xml:space="preserve">IMPREST: Cheque Issued by  00-Jan-00 to 00-Jan-00 </v>
      </c>
      <c r="O185" s="305"/>
      <c r="P185" s="258"/>
      <c r="Q185" s="340" t="s">
        <v>248</v>
      </c>
      <c r="R185" s="258"/>
      <c r="S185" s="258"/>
      <c r="T185" s="340" t="s">
        <v>241</v>
      </c>
      <c r="U185" s="258"/>
      <c r="V185" s="258"/>
      <c r="W185" s="258"/>
      <c r="X185" s="258"/>
      <c r="Y185" s="258"/>
      <c r="Z185" s="258"/>
      <c r="AA185" s="258"/>
      <c r="AB185" s="258"/>
      <c r="AC185" s="258"/>
      <c r="AD185" s="258"/>
      <c r="AE185" s="258"/>
      <c r="AF185" s="258"/>
      <c r="AG185" s="258"/>
      <c r="AH185" s="258"/>
      <c r="AI185" s="258"/>
      <c r="AJ185" s="258"/>
    </row>
    <row r="186" spans="1:36" ht="15" customHeight="1" x14ac:dyDescent="0.25">
      <c r="A186" s="170" t="str">
        <f t="shared" si="11"/>
        <v/>
      </c>
      <c r="B186" s="170">
        <f t="shared" si="12"/>
        <v>136</v>
      </c>
      <c r="C186" s="302"/>
      <c r="D186" s="65" t="str">
        <f>IF('Journal prep'!A143=" "," ",'Journal prep'!A143)</f>
        <v xml:space="preserve"> </v>
      </c>
      <c r="E186" s="66" t="str">
        <f>IF('Journal prep'!B143=" "," ",'Journal prep'!B143)</f>
        <v xml:space="preserve"> </v>
      </c>
      <c r="F186" s="66" t="str">
        <f t="shared" si="13"/>
        <v>99999</v>
      </c>
      <c r="G186" s="67"/>
      <c r="H186" s="68" t="str">
        <f>IF('Journal prep'!C143=" "," ",'Journal prep'!C143)</f>
        <v>99999-999</v>
      </c>
      <c r="I186" s="67"/>
      <c r="J186" s="69" t="str">
        <f>IF('Journal prep'!E143=" "," ",'Journal prep'!E143)</f>
        <v xml:space="preserve"> </v>
      </c>
      <c r="K186" s="64" t="str">
        <f>IF('Journal prep'!D143=" "," ",'Journal prep'!D143)</f>
        <v xml:space="preserve"> </v>
      </c>
      <c r="L186" s="62">
        <f>IF('Journal prep'!J143=" "," ",'Journal prep'!J143)</f>
        <v>0</v>
      </c>
      <c r="M186" s="63">
        <f t="shared" si="10"/>
        <v>0</v>
      </c>
      <c r="N186" s="338" t="str">
        <f>IF('Journal prep'!K143=" "," ",'Journal prep'!K143)</f>
        <v xml:space="preserve">IMPREST: Cheque Issued by  00-Jan-00 to 00-Jan-00 </v>
      </c>
      <c r="O186" s="305"/>
      <c r="P186" s="258"/>
      <c r="Q186" s="340" t="s">
        <v>248</v>
      </c>
      <c r="R186" s="258"/>
      <c r="S186" s="258"/>
      <c r="T186" s="340" t="s">
        <v>241</v>
      </c>
      <c r="U186" s="258"/>
      <c r="V186" s="258"/>
      <c r="W186" s="342"/>
      <c r="X186" s="258"/>
      <c r="Y186" s="258"/>
      <c r="Z186" s="258"/>
      <c r="AA186" s="258"/>
      <c r="AB186" s="258"/>
      <c r="AC186" s="258"/>
      <c r="AD186" s="258"/>
      <c r="AE186" s="258"/>
      <c r="AF186" s="258"/>
      <c r="AG186" s="258"/>
      <c r="AH186" s="258"/>
      <c r="AI186" s="258"/>
      <c r="AJ186" s="258"/>
    </row>
    <row r="187" spans="1:36" ht="15" customHeight="1" x14ac:dyDescent="0.25">
      <c r="A187" s="170" t="str">
        <f t="shared" si="11"/>
        <v/>
      </c>
      <c r="B187" s="170">
        <f t="shared" si="12"/>
        <v>137</v>
      </c>
      <c r="C187" s="302"/>
      <c r="D187" s="65" t="str">
        <f>IF('Journal prep'!A144=" "," ",'Journal prep'!A144)</f>
        <v xml:space="preserve"> </v>
      </c>
      <c r="E187" s="66" t="str">
        <f>IF('Journal prep'!B144=" "," ",'Journal prep'!B144)</f>
        <v xml:space="preserve"> </v>
      </c>
      <c r="F187" s="66" t="str">
        <f t="shared" si="13"/>
        <v>99999</v>
      </c>
      <c r="G187" s="67"/>
      <c r="H187" s="68" t="str">
        <f>IF('Journal prep'!C144=" "," ",'Journal prep'!C144)</f>
        <v>99999-999</v>
      </c>
      <c r="I187" s="67"/>
      <c r="J187" s="69" t="str">
        <f>IF('Journal prep'!E144=" "," ",'Journal prep'!E144)</f>
        <v xml:space="preserve"> </v>
      </c>
      <c r="K187" s="64" t="str">
        <f>IF('Journal prep'!D144=" "," ",'Journal prep'!D144)</f>
        <v xml:space="preserve"> </v>
      </c>
      <c r="L187" s="62">
        <f>IF('Journal prep'!J144=" "," ",'Journal prep'!J144)</f>
        <v>0</v>
      </c>
      <c r="M187" s="63">
        <f t="shared" si="10"/>
        <v>0</v>
      </c>
      <c r="N187" s="338" t="str">
        <f>IF('Journal prep'!K144=" "," ",'Journal prep'!K144)</f>
        <v xml:space="preserve">IMPREST: Cheque Issued by  00-Jan-00 to 00-Jan-00 </v>
      </c>
      <c r="O187" s="305"/>
      <c r="P187" s="258"/>
      <c r="Q187" s="340" t="s">
        <v>248</v>
      </c>
      <c r="R187" s="258"/>
      <c r="S187" s="258"/>
      <c r="T187" s="340" t="s">
        <v>241</v>
      </c>
      <c r="U187" s="258"/>
      <c r="V187" s="258"/>
      <c r="W187" s="258"/>
      <c r="X187" s="258"/>
      <c r="Y187" s="258"/>
      <c r="Z187" s="258"/>
      <c r="AA187" s="258"/>
      <c r="AB187" s="258"/>
      <c r="AC187" s="258"/>
      <c r="AD187" s="258"/>
      <c r="AE187" s="258"/>
      <c r="AF187" s="258"/>
      <c r="AG187" s="258"/>
      <c r="AH187" s="258"/>
      <c r="AI187" s="258"/>
      <c r="AJ187" s="258"/>
    </row>
    <row r="188" spans="1:36" ht="15" customHeight="1" x14ac:dyDescent="0.25">
      <c r="A188" s="170" t="str">
        <f t="shared" si="11"/>
        <v/>
      </c>
      <c r="B188" s="170">
        <f t="shared" si="12"/>
        <v>138</v>
      </c>
      <c r="C188" s="302"/>
      <c r="D188" s="65" t="str">
        <f>IF('Journal prep'!A145=" "," ",'Journal prep'!A145)</f>
        <v xml:space="preserve"> </v>
      </c>
      <c r="E188" s="66" t="str">
        <f>IF('Journal prep'!B145=" "," ",'Journal prep'!B145)</f>
        <v xml:space="preserve"> </v>
      </c>
      <c r="F188" s="66" t="str">
        <f t="shared" si="13"/>
        <v>99999</v>
      </c>
      <c r="G188" s="67"/>
      <c r="H188" s="68" t="str">
        <f>IF('Journal prep'!C145=" "," ",'Journal prep'!C145)</f>
        <v>99999-999</v>
      </c>
      <c r="I188" s="67"/>
      <c r="J188" s="69" t="str">
        <f>IF('Journal prep'!E145=" "," ",'Journal prep'!E145)</f>
        <v xml:space="preserve"> </v>
      </c>
      <c r="K188" s="64" t="str">
        <f>IF('Journal prep'!D145=" "," ",'Journal prep'!D145)</f>
        <v xml:space="preserve"> </v>
      </c>
      <c r="L188" s="62">
        <f>IF('Journal prep'!J145=" "," ",'Journal prep'!J145)</f>
        <v>0</v>
      </c>
      <c r="M188" s="63">
        <f t="shared" si="10"/>
        <v>0</v>
      </c>
      <c r="N188" s="338" t="str">
        <f>IF('Journal prep'!K145=" "," ",'Journal prep'!K145)</f>
        <v xml:space="preserve">IMPREST: Cheque Issued by  00-Jan-00 to 00-Jan-00 </v>
      </c>
      <c r="O188" s="305"/>
      <c r="P188" s="258"/>
      <c r="Q188" s="340" t="s">
        <v>248</v>
      </c>
      <c r="R188" s="258"/>
      <c r="S188" s="258"/>
      <c r="T188" s="340" t="s">
        <v>241</v>
      </c>
      <c r="U188" s="258"/>
      <c r="V188" s="258"/>
      <c r="W188" s="258"/>
      <c r="X188" s="258"/>
      <c r="Y188" s="258"/>
      <c r="Z188" s="258"/>
      <c r="AA188" s="258"/>
      <c r="AB188" s="258"/>
      <c r="AC188" s="258"/>
      <c r="AD188" s="258"/>
      <c r="AE188" s="258"/>
      <c r="AF188" s="258"/>
      <c r="AG188" s="258"/>
      <c r="AH188" s="258"/>
      <c r="AI188" s="258"/>
      <c r="AJ188" s="258"/>
    </row>
    <row r="189" spans="1:36" ht="15" customHeight="1" x14ac:dyDescent="0.25">
      <c r="A189" s="170" t="str">
        <f t="shared" si="11"/>
        <v/>
      </c>
      <c r="B189" s="170">
        <f t="shared" si="12"/>
        <v>139</v>
      </c>
      <c r="C189" s="302"/>
      <c r="D189" s="65" t="str">
        <f>IF('Journal prep'!A146=" "," ",'Journal prep'!A146)</f>
        <v xml:space="preserve"> </v>
      </c>
      <c r="E189" s="66" t="str">
        <f>IF('Journal prep'!B146=" "," ",'Journal prep'!B146)</f>
        <v xml:space="preserve"> </v>
      </c>
      <c r="F189" s="66" t="str">
        <f t="shared" si="13"/>
        <v>99999</v>
      </c>
      <c r="G189" s="67"/>
      <c r="H189" s="68" t="str">
        <f>IF('Journal prep'!C146=" "," ",'Journal prep'!C146)</f>
        <v>99999-999</v>
      </c>
      <c r="I189" s="67"/>
      <c r="J189" s="69" t="str">
        <f>IF('Journal prep'!E146=" "," ",'Journal prep'!E146)</f>
        <v xml:space="preserve"> </v>
      </c>
      <c r="K189" s="64" t="str">
        <f>IF('Journal prep'!D146=" "," ",'Journal prep'!D146)</f>
        <v xml:space="preserve"> </v>
      </c>
      <c r="L189" s="62">
        <f>IF('Journal prep'!J146=" "," ",'Journal prep'!J146)</f>
        <v>0</v>
      </c>
      <c r="M189" s="63">
        <f t="shared" si="10"/>
        <v>0</v>
      </c>
      <c r="N189" s="338" t="str">
        <f>IF('Journal prep'!K146=" "," ",'Journal prep'!K146)</f>
        <v xml:space="preserve">IMPREST: Cheque Issued by  00-Jan-00 to 00-Jan-00 </v>
      </c>
      <c r="O189" s="305"/>
      <c r="P189" s="258"/>
      <c r="Q189" s="340" t="s">
        <v>248</v>
      </c>
      <c r="R189" s="258"/>
      <c r="S189" s="258"/>
      <c r="T189" s="340" t="s">
        <v>241</v>
      </c>
      <c r="U189" s="258"/>
      <c r="V189" s="258"/>
      <c r="W189" s="258"/>
      <c r="X189" s="258"/>
      <c r="Y189" s="258"/>
      <c r="Z189" s="258"/>
      <c r="AA189" s="258"/>
      <c r="AB189" s="258"/>
      <c r="AC189" s="258"/>
      <c r="AD189" s="258"/>
      <c r="AE189" s="258"/>
      <c r="AF189" s="258"/>
      <c r="AG189" s="258"/>
      <c r="AH189" s="258"/>
      <c r="AI189" s="258"/>
      <c r="AJ189" s="258"/>
    </row>
    <row r="190" spans="1:36" ht="15" customHeight="1" thickBot="1" x14ac:dyDescent="0.3">
      <c r="A190" s="170" t="str">
        <f t="shared" si="11"/>
        <v/>
      </c>
      <c r="B190" s="170">
        <f t="shared" si="12"/>
        <v>140</v>
      </c>
      <c r="C190" s="302"/>
      <c r="D190" s="65" t="str">
        <f>IF('Journal prep'!A147=" "," ",'Journal prep'!A147)</f>
        <v xml:space="preserve"> </v>
      </c>
      <c r="E190" s="66" t="str">
        <f>IF('Journal prep'!B147=" "," ",'Journal prep'!B147)</f>
        <v xml:space="preserve"> </v>
      </c>
      <c r="F190" s="66" t="str">
        <f t="shared" si="13"/>
        <v>99999</v>
      </c>
      <c r="G190" s="67"/>
      <c r="H190" s="68" t="str">
        <f>IF('Journal prep'!C147=" "," ",'Journal prep'!C147)</f>
        <v>99999-999</v>
      </c>
      <c r="I190" s="67"/>
      <c r="J190" s="69" t="str">
        <f>IF('Journal prep'!E147=" "," ",'Journal prep'!E147)</f>
        <v xml:space="preserve"> </v>
      </c>
      <c r="K190" s="64" t="str">
        <f>IF('Journal prep'!D147=" "," ",'Journal prep'!D147)</f>
        <v xml:space="preserve"> </v>
      </c>
      <c r="L190" s="62">
        <f>IF('Journal prep'!J147=" "," ",'Journal prep'!J147)</f>
        <v>0</v>
      </c>
      <c r="M190" s="63">
        <f t="shared" si="10"/>
        <v>0</v>
      </c>
      <c r="N190" s="338" t="str">
        <f>IF('Journal prep'!K147=" "," ",'Journal prep'!K147)</f>
        <v xml:space="preserve">IMPREST: Cheque Issued by  00-Jan-00 to 00-Jan-00 </v>
      </c>
      <c r="O190" s="305"/>
      <c r="P190" s="258"/>
      <c r="Q190" s="340" t="s">
        <v>248</v>
      </c>
      <c r="R190" s="258"/>
      <c r="S190" s="258"/>
      <c r="T190" s="343" t="s">
        <v>241</v>
      </c>
      <c r="U190" s="258"/>
      <c r="V190" s="258"/>
      <c r="W190" s="258"/>
      <c r="X190" s="258"/>
      <c r="Y190" s="258"/>
      <c r="Z190" s="258"/>
      <c r="AA190" s="258"/>
      <c r="AB190" s="258"/>
      <c r="AC190" s="258"/>
      <c r="AD190" s="258"/>
      <c r="AE190" s="258"/>
      <c r="AF190" s="258"/>
      <c r="AG190" s="258"/>
      <c r="AH190" s="258"/>
      <c r="AI190" s="258"/>
      <c r="AJ190" s="258"/>
    </row>
    <row r="191" spans="1:36" ht="15" customHeight="1" x14ac:dyDescent="0.25">
      <c r="A191" s="170" t="str">
        <f t="shared" si="11"/>
        <v/>
      </c>
      <c r="B191" s="170">
        <f t="shared" si="12"/>
        <v>141</v>
      </c>
      <c r="C191" s="302"/>
      <c r="D191" s="77" t="s">
        <v>253</v>
      </c>
      <c r="E191" s="78">
        <v>90000</v>
      </c>
      <c r="F191" s="78"/>
      <c r="G191" s="78"/>
      <c r="H191" s="79"/>
      <c r="I191" s="78"/>
      <c r="J191" s="80"/>
      <c r="K191" s="81"/>
      <c r="L191" s="82">
        <f>IF('Journal prep'!I8=0,0,'Journal prep'!I8)</f>
        <v>0</v>
      </c>
      <c r="M191" s="83">
        <f t="shared" ref="M191" si="14">ROUND(L191,2)</f>
        <v>0</v>
      </c>
      <c r="N191" s="344" t="str">
        <f>IF('Journal prep'!K8=" "," ",'Journal prep'!K8)</f>
        <v xml:space="preserve">IMPREST: Cash Spent by  00-Jan-00 to 00-Jan-00 </v>
      </c>
      <c r="O191" s="305"/>
      <c r="P191" s="258"/>
      <c r="Q191" s="340" t="s">
        <v>251</v>
      </c>
      <c r="R191" s="258"/>
      <c r="S191" s="345" t="str">
        <f>'Journal prep'!F8</f>
        <v xml:space="preserve"> </v>
      </c>
      <c r="T191" s="346" t="s">
        <v>250</v>
      </c>
      <c r="U191" s="347">
        <f>IF('Journal prep'!I8=0,0,'Journal prep'!J8)</f>
        <v>0</v>
      </c>
      <c r="V191" s="258"/>
      <c r="W191" s="258"/>
      <c r="X191" s="258"/>
      <c r="Y191" s="258"/>
      <c r="Z191" s="258"/>
      <c r="AA191" s="258"/>
      <c r="AB191" s="258"/>
      <c r="AC191" s="258"/>
      <c r="AD191" s="258"/>
      <c r="AE191" s="258"/>
      <c r="AF191" s="258"/>
      <c r="AG191" s="258"/>
      <c r="AH191" s="258"/>
      <c r="AI191" s="258"/>
      <c r="AJ191" s="258"/>
    </row>
    <row r="192" spans="1:36" ht="15" customHeight="1" x14ac:dyDescent="0.25">
      <c r="A192" s="170" t="str">
        <f t="shared" si="11"/>
        <v/>
      </c>
      <c r="B192" s="170">
        <f t="shared" si="12"/>
        <v>142</v>
      </c>
      <c r="C192" s="302"/>
      <c r="D192" s="77" t="s">
        <v>253</v>
      </c>
      <c r="E192" s="78">
        <v>90000</v>
      </c>
      <c r="F192" s="78"/>
      <c r="G192" s="78"/>
      <c r="H192" s="79"/>
      <c r="I192" s="78"/>
      <c r="J192" s="80"/>
      <c r="K192" s="81"/>
      <c r="L192" s="82">
        <f>IF('Journal prep'!I9=0,0,'Journal prep'!I9)</f>
        <v>0</v>
      </c>
      <c r="M192" s="83">
        <f t="shared" ref="M192:M255" si="15">ROUND(L192,2)</f>
        <v>0</v>
      </c>
      <c r="N192" s="344" t="str">
        <f>IF('Journal prep'!K9=" "," ",'Journal prep'!K9)</f>
        <v xml:space="preserve">IMPREST: Cash Spent by  00-Jan-00 to 00-Jan-00 </v>
      </c>
      <c r="O192" s="305"/>
      <c r="P192" s="258"/>
      <c r="Q192" s="340" t="s">
        <v>251</v>
      </c>
      <c r="R192" s="258"/>
      <c r="S192" s="348" t="str">
        <f>'Journal prep'!F9</f>
        <v xml:space="preserve"> </v>
      </c>
      <c r="T192" s="349" t="s">
        <v>250</v>
      </c>
      <c r="U192" s="344">
        <f>IF('Journal prep'!I9=0,0,'Journal prep'!J9)</f>
        <v>0</v>
      </c>
      <c r="V192" s="258"/>
      <c r="W192" s="258"/>
      <c r="X192" s="258"/>
      <c r="Y192" s="258"/>
      <c r="Z192" s="258"/>
      <c r="AA192" s="258"/>
      <c r="AB192" s="258"/>
      <c r="AC192" s="258"/>
      <c r="AD192" s="258"/>
      <c r="AE192" s="258"/>
      <c r="AF192" s="258"/>
      <c r="AG192" s="258"/>
      <c r="AH192" s="258"/>
      <c r="AI192" s="258"/>
      <c r="AJ192" s="258"/>
    </row>
    <row r="193" spans="1:36" ht="15" customHeight="1" x14ac:dyDescent="0.25">
      <c r="A193" s="170" t="str">
        <f t="shared" si="11"/>
        <v/>
      </c>
      <c r="B193" s="170">
        <f t="shared" si="12"/>
        <v>143</v>
      </c>
      <c r="C193" s="302"/>
      <c r="D193" s="77" t="s">
        <v>253</v>
      </c>
      <c r="E193" s="78">
        <v>90000</v>
      </c>
      <c r="F193" s="78"/>
      <c r="G193" s="78"/>
      <c r="H193" s="79"/>
      <c r="I193" s="78"/>
      <c r="J193" s="80"/>
      <c r="K193" s="81"/>
      <c r="L193" s="82">
        <f>IF('Journal prep'!I10=0,0,'Journal prep'!I10)</f>
        <v>0</v>
      </c>
      <c r="M193" s="83">
        <f t="shared" si="15"/>
        <v>0</v>
      </c>
      <c r="N193" s="344" t="str">
        <f>IF('Journal prep'!K10=" "," ",'Journal prep'!K10)</f>
        <v xml:space="preserve">IMPREST: Cash Spent by  00-Jan-00 to 00-Jan-00 </v>
      </c>
      <c r="O193" s="305"/>
      <c r="P193" s="258"/>
      <c r="Q193" s="340" t="s">
        <v>251</v>
      </c>
      <c r="R193" s="258"/>
      <c r="S193" s="348" t="str">
        <f>'Journal prep'!F10</f>
        <v xml:space="preserve"> </v>
      </c>
      <c r="T193" s="349" t="s">
        <v>250</v>
      </c>
      <c r="U193" s="344">
        <f>IF('Journal prep'!I10=0,0,'Journal prep'!J10)</f>
        <v>0</v>
      </c>
      <c r="V193" s="258"/>
      <c r="W193" s="258"/>
      <c r="X193" s="258"/>
      <c r="Y193" s="258"/>
      <c r="Z193" s="258"/>
      <c r="AA193" s="258"/>
      <c r="AB193" s="258"/>
      <c r="AC193" s="258"/>
      <c r="AD193" s="258"/>
      <c r="AE193" s="258"/>
      <c r="AF193" s="258"/>
      <c r="AG193" s="258"/>
      <c r="AH193" s="258"/>
      <c r="AI193" s="258"/>
      <c r="AJ193" s="258"/>
    </row>
    <row r="194" spans="1:36" ht="15" customHeight="1" x14ac:dyDescent="0.25">
      <c r="A194" s="170" t="str">
        <f t="shared" si="11"/>
        <v/>
      </c>
      <c r="B194" s="170">
        <f t="shared" si="12"/>
        <v>144</v>
      </c>
      <c r="C194" s="302"/>
      <c r="D194" s="77" t="s">
        <v>253</v>
      </c>
      <c r="E194" s="78">
        <v>90000</v>
      </c>
      <c r="F194" s="78"/>
      <c r="G194" s="78"/>
      <c r="H194" s="79"/>
      <c r="I194" s="78"/>
      <c r="J194" s="80"/>
      <c r="K194" s="81"/>
      <c r="L194" s="82">
        <f>IF('Journal prep'!I11=0,0,'Journal prep'!I11)</f>
        <v>0</v>
      </c>
      <c r="M194" s="83">
        <f t="shared" si="15"/>
        <v>0</v>
      </c>
      <c r="N194" s="344" t="str">
        <f>IF('Journal prep'!K11=" "," ",'Journal prep'!K11)</f>
        <v xml:space="preserve">IMPREST: Cash Spent by  00-Jan-00 to 00-Jan-00 </v>
      </c>
      <c r="O194" s="305"/>
      <c r="P194" s="258"/>
      <c r="Q194" s="340" t="s">
        <v>251</v>
      </c>
      <c r="R194" s="258"/>
      <c r="S194" s="348" t="str">
        <f>'Journal prep'!F11</f>
        <v xml:space="preserve"> </v>
      </c>
      <c r="T194" s="349" t="s">
        <v>250</v>
      </c>
      <c r="U194" s="344">
        <f>IF('Journal prep'!I11=0,0,'Journal prep'!J11)</f>
        <v>0</v>
      </c>
      <c r="V194" s="258"/>
      <c r="W194" s="258"/>
      <c r="X194" s="258"/>
      <c r="Y194" s="258"/>
      <c r="Z194" s="258"/>
      <c r="AA194" s="258"/>
      <c r="AB194" s="258"/>
      <c r="AC194" s="258"/>
      <c r="AD194" s="258"/>
      <c r="AE194" s="258"/>
      <c r="AF194" s="258"/>
      <c r="AG194" s="258"/>
      <c r="AH194" s="258"/>
      <c r="AI194" s="258"/>
      <c r="AJ194" s="258"/>
    </row>
    <row r="195" spans="1:36" ht="15" customHeight="1" x14ac:dyDescent="0.25">
      <c r="A195" s="170" t="str">
        <f t="shared" si="11"/>
        <v/>
      </c>
      <c r="B195" s="170">
        <f t="shared" si="12"/>
        <v>145</v>
      </c>
      <c r="C195" s="302"/>
      <c r="D195" s="77" t="s">
        <v>253</v>
      </c>
      <c r="E195" s="78">
        <v>90000</v>
      </c>
      <c r="F195" s="78"/>
      <c r="G195" s="78"/>
      <c r="H195" s="79"/>
      <c r="I195" s="78"/>
      <c r="J195" s="80"/>
      <c r="K195" s="81"/>
      <c r="L195" s="82">
        <f>IF('Journal prep'!I12=0,0,'Journal prep'!I12)</f>
        <v>0</v>
      </c>
      <c r="M195" s="83">
        <f t="shared" si="15"/>
        <v>0</v>
      </c>
      <c r="N195" s="344" t="str">
        <f>IF('Journal prep'!K12=" "," ",'Journal prep'!K12)</f>
        <v xml:space="preserve">IMPREST: Cash Spent by  00-Jan-00 to 00-Jan-00 </v>
      </c>
      <c r="O195" s="305"/>
      <c r="P195" s="258"/>
      <c r="Q195" s="340" t="s">
        <v>251</v>
      </c>
      <c r="R195" s="258"/>
      <c r="S195" s="348" t="str">
        <f>'Journal prep'!F12</f>
        <v xml:space="preserve"> </v>
      </c>
      <c r="T195" s="349" t="s">
        <v>250</v>
      </c>
      <c r="U195" s="344">
        <f>IF('Journal prep'!I12=0,0,'Journal prep'!J12)</f>
        <v>0</v>
      </c>
      <c r="V195" s="258"/>
      <c r="W195" s="258"/>
      <c r="X195" s="258"/>
      <c r="Y195" s="258"/>
      <c r="Z195" s="258"/>
      <c r="AA195" s="258"/>
      <c r="AB195" s="258"/>
      <c r="AC195" s="258"/>
      <c r="AD195" s="258"/>
      <c r="AE195" s="258"/>
      <c r="AF195" s="258"/>
      <c r="AG195" s="258"/>
      <c r="AH195" s="258"/>
      <c r="AI195" s="258"/>
      <c r="AJ195" s="258"/>
    </row>
    <row r="196" spans="1:36" ht="15" customHeight="1" x14ac:dyDescent="0.25">
      <c r="A196" s="170" t="str">
        <f t="shared" si="11"/>
        <v/>
      </c>
      <c r="B196" s="170">
        <f t="shared" si="12"/>
        <v>146</v>
      </c>
      <c r="C196" s="302"/>
      <c r="D196" s="77" t="s">
        <v>253</v>
      </c>
      <c r="E196" s="78">
        <v>90000</v>
      </c>
      <c r="F196" s="78"/>
      <c r="G196" s="78"/>
      <c r="H196" s="79"/>
      <c r="I196" s="78"/>
      <c r="J196" s="80"/>
      <c r="K196" s="81"/>
      <c r="L196" s="82">
        <f>IF('Journal prep'!I13=0,0,'Journal prep'!I13)</f>
        <v>0</v>
      </c>
      <c r="M196" s="83">
        <f t="shared" si="15"/>
        <v>0</v>
      </c>
      <c r="N196" s="344" t="str">
        <f>IF('Journal prep'!K13=" "," ",'Journal prep'!K13)</f>
        <v xml:space="preserve">IMPREST: Cash Spent by  00-Jan-00 to 00-Jan-00 </v>
      </c>
      <c r="O196" s="305"/>
      <c r="P196" s="258"/>
      <c r="Q196" s="340" t="s">
        <v>251</v>
      </c>
      <c r="R196" s="258"/>
      <c r="S196" s="348" t="str">
        <f>'Journal prep'!F13</f>
        <v xml:space="preserve"> </v>
      </c>
      <c r="T196" s="349" t="s">
        <v>250</v>
      </c>
      <c r="U196" s="344">
        <f>IF('Journal prep'!I13=0,0,'Journal prep'!J13)</f>
        <v>0</v>
      </c>
      <c r="V196" s="258"/>
      <c r="W196" s="258"/>
      <c r="X196" s="258"/>
      <c r="Y196" s="258"/>
      <c r="Z196" s="258"/>
      <c r="AA196" s="258"/>
      <c r="AB196" s="258"/>
      <c r="AC196" s="258"/>
      <c r="AD196" s="258"/>
      <c r="AE196" s="258"/>
      <c r="AF196" s="258"/>
      <c r="AG196" s="258"/>
      <c r="AH196" s="258"/>
      <c r="AI196" s="258"/>
      <c r="AJ196" s="258"/>
    </row>
    <row r="197" spans="1:36" ht="15" customHeight="1" x14ac:dyDescent="0.25">
      <c r="A197" s="170" t="str">
        <f t="shared" si="11"/>
        <v/>
      </c>
      <c r="B197" s="170">
        <f t="shared" si="12"/>
        <v>147</v>
      </c>
      <c r="C197" s="302"/>
      <c r="D197" s="77" t="s">
        <v>253</v>
      </c>
      <c r="E197" s="78">
        <v>90000</v>
      </c>
      <c r="F197" s="78"/>
      <c r="G197" s="78"/>
      <c r="H197" s="79"/>
      <c r="I197" s="78"/>
      <c r="J197" s="80"/>
      <c r="K197" s="81"/>
      <c r="L197" s="82">
        <f>IF('Journal prep'!I14=0,0,'Journal prep'!I14)</f>
        <v>0</v>
      </c>
      <c r="M197" s="83">
        <f t="shared" si="15"/>
        <v>0</v>
      </c>
      <c r="N197" s="344" t="str">
        <f>IF('Journal prep'!K14=" "," ",'Journal prep'!K14)</f>
        <v xml:space="preserve">IMPREST: Cash Spent by  00-Jan-00 to 00-Jan-00 </v>
      </c>
      <c r="O197" s="305"/>
      <c r="P197" s="258"/>
      <c r="Q197" s="340" t="s">
        <v>251</v>
      </c>
      <c r="R197" s="258"/>
      <c r="S197" s="348" t="str">
        <f>'Journal prep'!F14</f>
        <v xml:space="preserve"> </v>
      </c>
      <c r="T197" s="349" t="s">
        <v>250</v>
      </c>
      <c r="U197" s="344">
        <f>IF('Journal prep'!I14=0,0,'Journal prep'!J14)</f>
        <v>0</v>
      </c>
      <c r="V197" s="258"/>
      <c r="W197" s="258"/>
      <c r="X197" s="258"/>
      <c r="Y197" s="258"/>
      <c r="Z197" s="258"/>
      <c r="AA197" s="258"/>
      <c r="AB197" s="258"/>
      <c r="AC197" s="258"/>
      <c r="AD197" s="258"/>
      <c r="AE197" s="258"/>
      <c r="AF197" s="258"/>
      <c r="AG197" s="258"/>
      <c r="AH197" s="258"/>
      <c r="AI197" s="258"/>
      <c r="AJ197" s="258"/>
    </row>
    <row r="198" spans="1:36" ht="15" customHeight="1" x14ac:dyDescent="0.25">
      <c r="A198" s="170" t="str">
        <f t="shared" si="11"/>
        <v/>
      </c>
      <c r="B198" s="170">
        <f t="shared" si="12"/>
        <v>148</v>
      </c>
      <c r="C198" s="302"/>
      <c r="D198" s="77" t="s">
        <v>253</v>
      </c>
      <c r="E198" s="78">
        <v>90000</v>
      </c>
      <c r="F198" s="78"/>
      <c r="G198" s="78"/>
      <c r="H198" s="79"/>
      <c r="I198" s="78"/>
      <c r="J198" s="80"/>
      <c r="K198" s="81"/>
      <c r="L198" s="82">
        <f>IF('Journal prep'!I15=0,0,'Journal prep'!I15)</f>
        <v>0</v>
      </c>
      <c r="M198" s="83">
        <f t="shared" si="15"/>
        <v>0</v>
      </c>
      <c r="N198" s="344" t="str">
        <f>IF('Journal prep'!K15=" "," ",'Journal prep'!K15)</f>
        <v xml:space="preserve">IMPREST: Cash Spent by  00-Jan-00 to 00-Jan-00 </v>
      </c>
      <c r="O198" s="305"/>
      <c r="P198" s="258"/>
      <c r="Q198" s="340" t="s">
        <v>251</v>
      </c>
      <c r="R198" s="258"/>
      <c r="S198" s="348" t="str">
        <f>'Journal prep'!F15</f>
        <v xml:space="preserve"> </v>
      </c>
      <c r="T198" s="349" t="s">
        <v>250</v>
      </c>
      <c r="U198" s="344">
        <f>IF('Journal prep'!I15=0,0,'Journal prep'!J15)</f>
        <v>0</v>
      </c>
      <c r="V198" s="258"/>
      <c r="W198" s="258"/>
      <c r="X198" s="258"/>
      <c r="Y198" s="258"/>
      <c r="Z198" s="258"/>
      <c r="AA198" s="258"/>
      <c r="AB198" s="258"/>
      <c r="AC198" s="258"/>
      <c r="AD198" s="258"/>
      <c r="AE198" s="258"/>
      <c r="AF198" s="258"/>
      <c r="AG198" s="258"/>
      <c r="AH198" s="258"/>
      <c r="AI198" s="258"/>
      <c r="AJ198" s="258"/>
    </row>
    <row r="199" spans="1:36" ht="15" customHeight="1" x14ac:dyDescent="0.25">
      <c r="A199" s="170" t="str">
        <f t="shared" si="11"/>
        <v/>
      </c>
      <c r="B199" s="170">
        <f t="shared" si="12"/>
        <v>149</v>
      </c>
      <c r="C199" s="302"/>
      <c r="D199" s="77" t="s">
        <v>253</v>
      </c>
      <c r="E199" s="78">
        <v>90000</v>
      </c>
      <c r="F199" s="78"/>
      <c r="G199" s="78"/>
      <c r="H199" s="79"/>
      <c r="I199" s="78"/>
      <c r="J199" s="80"/>
      <c r="K199" s="81"/>
      <c r="L199" s="82">
        <f>IF('Journal prep'!I16=0,0,'Journal prep'!I16)</f>
        <v>0</v>
      </c>
      <c r="M199" s="83">
        <f t="shared" si="15"/>
        <v>0</v>
      </c>
      <c r="N199" s="344" t="str">
        <f>IF('Journal prep'!K16=" "," ",'Journal prep'!K16)</f>
        <v xml:space="preserve">IMPREST: Cash Spent by  00-Jan-00 to 00-Jan-00 </v>
      </c>
      <c r="O199" s="305"/>
      <c r="P199" s="258"/>
      <c r="Q199" s="340" t="s">
        <v>251</v>
      </c>
      <c r="R199" s="258"/>
      <c r="S199" s="348" t="str">
        <f>'Journal prep'!F16</f>
        <v xml:space="preserve"> </v>
      </c>
      <c r="T199" s="349" t="s">
        <v>250</v>
      </c>
      <c r="U199" s="344">
        <f>IF('Journal prep'!I16=0,0,'Journal prep'!J16)</f>
        <v>0</v>
      </c>
      <c r="V199" s="258"/>
      <c r="W199" s="258"/>
      <c r="X199" s="258"/>
      <c r="Y199" s="258"/>
      <c r="Z199" s="258"/>
      <c r="AA199" s="258"/>
      <c r="AB199" s="258"/>
      <c r="AC199" s="258"/>
      <c r="AD199" s="258"/>
      <c r="AE199" s="258"/>
      <c r="AF199" s="258"/>
      <c r="AG199" s="258"/>
      <c r="AH199" s="258"/>
      <c r="AI199" s="258"/>
      <c r="AJ199" s="258"/>
    </row>
    <row r="200" spans="1:36" ht="15" customHeight="1" x14ac:dyDescent="0.25">
      <c r="A200" s="170" t="str">
        <f t="shared" si="11"/>
        <v/>
      </c>
      <c r="B200" s="170">
        <f t="shared" si="12"/>
        <v>150</v>
      </c>
      <c r="C200" s="302"/>
      <c r="D200" s="77" t="s">
        <v>253</v>
      </c>
      <c r="E200" s="78">
        <v>90000</v>
      </c>
      <c r="F200" s="78"/>
      <c r="G200" s="78"/>
      <c r="H200" s="79"/>
      <c r="I200" s="78"/>
      <c r="J200" s="80"/>
      <c r="K200" s="81"/>
      <c r="L200" s="82">
        <f>IF('Journal prep'!I17=0,0,'Journal prep'!I17)</f>
        <v>0</v>
      </c>
      <c r="M200" s="83">
        <f t="shared" si="15"/>
        <v>0</v>
      </c>
      <c r="N200" s="344" t="str">
        <f>IF('Journal prep'!K17=" "," ",'Journal prep'!K17)</f>
        <v xml:space="preserve">IMPREST: Cash Spent by  00-Jan-00 to 00-Jan-00 </v>
      </c>
      <c r="O200" s="305"/>
      <c r="P200" s="258"/>
      <c r="Q200" s="340" t="s">
        <v>251</v>
      </c>
      <c r="R200" s="258"/>
      <c r="S200" s="348" t="str">
        <f>'Journal prep'!F17</f>
        <v xml:space="preserve"> </v>
      </c>
      <c r="T200" s="349" t="s">
        <v>250</v>
      </c>
      <c r="U200" s="344">
        <f>IF('Journal prep'!I17=0,0,'Journal prep'!J17)</f>
        <v>0</v>
      </c>
      <c r="V200" s="258"/>
      <c r="W200" s="258"/>
      <c r="X200" s="258"/>
      <c r="Y200" s="258"/>
      <c r="Z200" s="258"/>
      <c r="AA200" s="258"/>
      <c r="AB200" s="258"/>
      <c r="AC200" s="258"/>
      <c r="AD200" s="258"/>
      <c r="AE200" s="258"/>
      <c r="AF200" s="258"/>
      <c r="AG200" s="258"/>
      <c r="AH200" s="258"/>
      <c r="AI200" s="258"/>
      <c r="AJ200" s="258"/>
    </row>
    <row r="201" spans="1:36" ht="15" customHeight="1" x14ac:dyDescent="0.25">
      <c r="A201" s="170" t="str">
        <f t="shared" si="11"/>
        <v/>
      </c>
      <c r="B201" s="170">
        <f t="shared" si="12"/>
        <v>151</v>
      </c>
      <c r="C201" s="302"/>
      <c r="D201" s="77" t="s">
        <v>253</v>
      </c>
      <c r="E201" s="78">
        <v>90000</v>
      </c>
      <c r="F201" s="78"/>
      <c r="G201" s="78"/>
      <c r="H201" s="79"/>
      <c r="I201" s="78"/>
      <c r="J201" s="80"/>
      <c r="K201" s="81"/>
      <c r="L201" s="82">
        <f>IF('Journal prep'!I18=0,0,'Journal prep'!I18)</f>
        <v>0</v>
      </c>
      <c r="M201" s="83">
        <f t="shared" si="15"/>
        <v>0</v>
      </c>
      <c r="N201" s="344" t="str">
        <f>IF('Journal prep'!K18=" "," ",'Journal prep'!K18)</f>
        <v xml:space="preserve">IMPREST: Cash Spent by  00-Jan-00 to 00-Jan-00 </v>
      </c>
      <c r="O201" s="305"/>
      <c r="P201" s="258"/>
      <c r="Q201" s="340" t="s">
        <v>251</v>
      </c>
      <c r="R201" s="258"/>
      <c r="S201" s="348" t="str">
        <f>'Journal prep'!F18</f>
        <v xml:space="preserve"> </v>
      </c>
      <c r="T201" s="349" t="s">
        <v>250</v>
      </c>
      <c r="U201" s="344">
        <f>IF('Journal prep'!I18=0,0,'Journal prep'!J18)</f>
        <v>0</v>
      </c>
      <c r="V201" s="258"/>
      <c r="W201" s="258"/>
      <c r="X201" s="258"/>
      <c r="Y201" s="258"/>
      <c r="Z201" s="258"/>
      <c r="AA201" s="258"/>
      <c r="AB201" s="258"/>
      <c r="AC201" s="258"/>
      <c r="AD201" s="258"/>
      <c r="AE201" s="258"/>
      <c r="AF201" s="258"/>
      <c r="AG201" s="258"/>
      <c r="AH201" s="258"/>
      <c r="AI201" s="258"/>
      <c r="AJ201" s="258"/>
    </row>
    <row r="202" spans="1:36" ht="15" customHeight="1" x14ac:dyDescent="0.25">
      <c r="A202" s="170" t="str">
        <f t="shared" si="11"/>
        <v/>
      </c>
      <c r="B202" s="170">
        <f t="shared" si="12"/>
        <v>152</v>
      </c>
      <c r="C202" s="302"/>
      <c r="D202" s="77" t="s">
        <v>253</v>
      </c>
      <c r="E202" s="78">
        <v>90000</v>
      </c>
      <c r="F202" s="78"/>
      <c r="G202" s="78"/>
      <c r="H202" s="79"/>
      <c r="I202" s="78"/>
      <c r="J202" s="80"/>
      <c r="K202" s="81"/>
      <c r="L202" s="82">
        <f>IF('Journal prep'!I19=0,0,'Journal prep'!I19)</f>
        <v>0</v>
      </c>
      <c r="M202" s="83">
        <f t="shared" si="15"/>
        <v>0</v>
      </c>
      <c r="N202" s="344" t="str">
        <f>IF('Journal prep'!K19=" "," ",'Journal prep'!K19)</f>
        <v xml:space="preserve">IMPREST: Cash Spent by  00-Jan-00 to 00-Jan-00 </v>
      </c>
      <c r="O202" s="305"/>
      <c r="P202" s="258"/>
      <c r="Q202" s="340" t="s">
        <v>251</v>
      </c>
      <c r="R202" s="258"/>
      <c r="S202" s="348" t="str">
        <f>'Journal prep'!F19</f>
        <v xml:space="preserve"> </v>
      </c>
      <c r="T202" s="349" t="s">
        <v>250</v>
      </c>
      <c r="U202" s="344">
        <f>IF('Journal prep'!I19=0,0,'Journal prep'!J19)</f>
        <v>0</v>
      </c>
      <c r="V202" s="258"/>
      <c r="W202" s="258"/>
      <c r="X202" s="258"/>
      <c r="Y202" s="258"/>
      <c r="Z202" s="258"/>
      <c r="AA202" s="258"/>
      <c r="AB202" s="258"/>
      <c r="AC202" s="258"/>
      <c r="AD202" s="258"/>
      <c r="AE202" s="258"/>
      <c r="AF202" s="258"/>
      <c r="AG202" s="258"/>
      <c r="AH202" s="258"/>
      <c r="AI202" s="258"/>
      <c r="AJ202" s="258"/>
    </row>
    <row r="203" spans="1:36" ht="15" customHeight="1" x14ac:dyDescent="0.25">
      <c r="A203" s="170" t="str">
        <f t="shared" si="11"/>
        <v/>
      </c>
      <c r="B203" s="170">
        <f t="shared" si="12"/>
        <v>153</v>
      </c>
      <c r="C203" s="302"/>
      <c r="D203" s="77" t="s">
        <v>253</v>
      </c>
      <c r="E203" s="78">
        <v>90000</v>
      </c>
      <c r="F203" s="78"/>
      <c r="G203" s="78"/>
      <c r="H203" s="79"/>
      <c r="I203" s="78"/>
      <c r="J203" s="80"/>
      <c r="K203" s="81"/>
      <c r="L203" s="82">
        <f>IF('Journal prep'!I20=0,0,'Journal prep'!I20)</f>
        <v>0</v>
      </c>
      <c r="M203" s="83">
        <f t="shared" si="15"/>
        <v>0</v>
      </c>
      <c r="N203" s="344" t="str">
        <f>IF('Journal prep'!K20=" "," ",'Journal prep'!K20)</f>
        <v xml:space="preserve">IMPREST: Cash Spent by  00-Jan-00 to 00-Jan-00 </v>
      </c>
      <c r="O203" s="305"/>
      <c r="P203" s="258"/>
      <c r="Q203" s="340" t="s">
        <v>251</v>
      </c>
      <c r="R203" s="258"/>
      <c r="S203" s="348" t="str">
        <f>'Journal prep'!F20</f>
        <v xml:space="preserve"> </v>
      </c>
      <c r="T203" s="349" t="s">
        <v>250</v>
      </c>
      <c r="U203" s="344">
        <f>IF('Journal prep'!I20=0,0,'Journal prep'!J20)</f>
        <v>0</v>
      </c>
      <c r="V203" s="258"/>
      <c r="W203" s="258"/>
      <c r="X203" s="258"/>
      <c r="Y203" s="258"/>
      <c r="Z203" s="258"/>
      <c r="AA203" s="258"/>
      <c r="AB203" s="258"/>
      <c r="AC203" s="258"/>
      <c r="AD203" s="258"/>
      <c r="AE203" s="258"/>
      <c r="AF203" s="258"/>
      <c r="AG203" s="258"/>
      <c r="AH203" s="258"/>
      <c r="AI203" s="258"/>
      <c r="AJ203" s="258"/>
    </row>
    <row r="204" spans="1:36" ht="15" customHeight="1" x14ac:dyDescent="0.25">
      <c r="A204" s="170" t="str">
        <f>IF(TRIM(D204)="","",IF(L204=0,"","update_data,visible"))</f>
        <v/>
      </c>
      <c r="B204" s="170">
        <f t="shared" si="12"/>
        <v>154</v>
      </c>
      <c r="C204" s="302"/>
      <c r="D204" s="77" t="s">
        <v>253</v>
      </c>
      <c r="E204" s="78">
        <v>90000</v>
      </c>
      <c r="F204" s="78"/>
      <c r="G204" s="78"/>
      <c r="H204" s="79"/>
      <c r="I204" s="78"/>
      <c r="J204" s="80"/>
      <c r="K204" s="81"/>
      <c r="L204" s="82">
        <f>IF('Journal prep'!I21=0,0,'Journal prep'!I21)</f>
        <v>0</v>
      </c>
      <c r="M204" s="83">
        <f t="shared" si="15"/>
        <v>0</v>
      </c>
      <c r="N204" s="344" t="str">
        <f>IF('Journal prep'!K21=" "," ",'Journal prep'!K21)</f>
        <v xml:space="preserve">IMPREST: Cash Spent by  00-Jan-00 to 00-Jan-00 </v>
      </c>
      <c r="O204" s="305"/>
      <c r="P204" s="258"/>
      <c r="Q204" s="340" t="s">
        <v>251</v>
      </c>
      <c r="R204" s="258"/>
      <c r="S204" s="348" t="str">
        <f>'Journal prep'!F21</f>
        <v xml:space="preserve"> </v>
      </c>
      <c r="T204" s="349" t="s">
        <v>250</v>
      </c>
      <c r="U204" s="344">
        <f>IF('Journal prep'!I21=0,0,'Journal prep'!J21)</f>
        <v>0</v>
      </c>
      <c r="V204" s="258"/>
      <c r="W204" s="258"/>
      <c r="X204" s="258"/>
      <c r="Y204" s="258"/>
      <c r="Z204" s="258"/>
      <c r="AA204" s="258"/>
      <c r="AB204" s="258"/>
      <c r="AC204" s="258"/>
      <c r="AD204" s="258"/>
      <c r="AE204" s="258"/>
      <c r="AF204" s="258"/>
      <c r="AG204" s="258"/>
      <c r="AH204" s="258"/>
      <c r="AI204" s="258"/>
      <c r="AJ204" s="258"/>
    </row>
    <row r="205" spans="1:36" ht="15" customHeight="1" x14ac:dyDescent="0.25">
      <c r="A205" s="170" t="str">
        <f t="shared" si="11"/>
        <v/>
      </c>
      <c r="B205" s="170">
        <f t="shared" si="12"/>
        <v>155</v>
      </c>
      <c r="C205" s="302"/>
      <c r="D205" s="77" t="s">
        <v>253</v>
      </c>
      <c r="E205" s="78">
        <v>90000</v>
      </c>
      <c r="F205" s="78"/>
      <c r="G205" s="78"/>
      <c r="H205" s="79"/>
      <c r="I205" s="78"/>
      <c r="J205" s="80"/>
      <c r="K205" s="81"/>
      <c r="L205" s="82">
        <f>IF('Journal prep'!I22=0,0,'Journal prep'!I22)</f>
        <v>0</v>
      </c>
      <c r="M205" s="83">
        <f t="shared" si="15"/>
        <v>0</v>
      </c>
      <c r="N205" s="344" t="str">
        <f>IF('Journal prep'!K22=" "," ",'Journal prep'!K22)</f>
        <v xml:space="preserve">IMPREST: Cash Spent by  00-Jan-00 to 00-Jan-00 </v>
      </c>
      <c r="O205" s="305"/>
      <c r="P205" s="258"/>
      <c r="Q205" s="340" t="s">
        <v>251</v>
      </c>
      <c r="R205" s="258"/>
      <c r="S205" s="348" t="str">
        <f>'Journal prep'!F22</f>
        <v xml:space="preserve"> </v>
      </c>
      <c r="T205" s="349" t="s">
        <v>250</v>
      </c>
      <c r="U205" s="344">
        <f>IF('Journal prep'!I22=0,0,'Journal prep'!J22)</f>
        <v>0</v>
      </c>
      <c r="V205" s="258"/>
      <c r="W205" s="258"/>
      <c r="X205" s="258"/>
      <c r="Y205" s="258"/>
      <c r="Z205" s="258"/>
      <c r="AA205" s="258"/>
      <c r="AB205" s="258"/>
      <c r="AC205" s="258"/>
      <c r="AD205" s="258"/>
      <c r="AE205" s="258"/>
      <c r="AF205" s="258"/>
      <c r="AG205" s="258"/>
      <c r="AH205" s="258"/>
      <c r="AI205" s="258"/>
      <c r="AJ205" s="258"/>
    </row>
    <row r="206" spans="1:36" ht="15" customHeight="1" x14ac:dyDescent="0.25">
      <c r="A206" s="170" t="str">
        <f t="shared" si="11"/>
        <v/>
      </c>
      <c r="B206" s="170">
        <f t="shared" si="12"/>
        <v>156</v>
      </c>
      <c r="C206" s="302"/>
      <c r="D206" s="77" t="s">
        <v>253</v>
      </c>
      <c r="E206" s="78">
        <v>90000</v>
      </c>
      <c r="F206" s="78"/>
      <c r="G206" s="78"/>
      <c r="H206" s="79"/>
      <c r="I206" s="78"/>
      <c r="J206" s="80"/>
      <c r="K206" s="81"/>
      <c r="L206" s="82">
        <f>IF('Journal prep'!I23=0,0,'Journal prep'!I23)</f>
        <v>0</v>
      </c>
      <c r="M206" s="83">
        <f t="shared" si="15"/>
        <v>0</v>
      </c>
      <c r="N206" s="344" t="str">
        <f>IF('Journal prep'!K23=" "," ",'Journal prep'!K23)</f>
        <v xml:space="preserve">IMPREST: Cash Spent by  00-Jan-00 to 00-Jan-00 </v>
      </c>
      <c r="O206" s="305"/>
      <c r="P206" s="258"/>
      <c r="Q206" s="340" t="s">
        <v>251</v>
      </c>
      <c r="R206" s="258"/>
      <c r="S206" s="348" t="str">
        <f>'Journal prep'!F23</f>
        <v xml:space="preserve"> </v>
      </c>
      <c r="T206" s="349" t="s">
        <v>250</v>
      </c>
      <c r="U206" s="344">
        <f>IF('Journal prep'!I23=0,0,'Journal prep'!J23)</f>
        <v>0</v>
      </c>
      <c r="V206" s="258"/>
      <c r="W206" s="258"/>
      <c r="X206" s="258"/>
      <c r="Y206" s="258"/>
      <c r="Z206" s="258"/>
      <c r="AA206" s="258"/>
      <c r="AB206" s="258"/>
      <c r="AC206" s="258"/>
      <c r="AD206" s="258"/>
      <c r="AE206" s="258"/>
      <c r="AF206" s="258"/>
      <c r="AG206" s="258"/>
      <c r="AH206" s="258"/>
      <c r="AI206" s="258"/>
      <c r="AJ206" s="258"/>
    </row>
    <row r="207" spans="1:36" ht="15" customHeight="1" x14ac:dyDescent="0.25">
      <c r="A207" s="170" t="str">
        <f t="shared" si="11"/>
        <v/>
      </c>
      <c r="B207" s="170">
        <f t="shared" si="12"/>
        <v>157</v>
      </c>
      <c r="C207" s="302"/>
      <c r="D207" s="77" t="s">
        <v>253</v>
      </c>
      <c r="E207" s="78">
        <v>90000</v>
      </c>
      <c r="F207" s="78"/>
      <c r="G207" s="78"/>
      <c r="H207" s="79"/>
      <c r="I207" s="78"/>
      <c r="J207" s="80"/>
      <c r="K207" s="81"/>
      <c r="L207" s="82">
        <f>IF('Journal prep'!I24=0,0,'Journal prep'!I24)</f>
        <v>0</v>
      </c>
      <c r="M207" s="83">
        <f t="shared" si="15"/>
        <v>0</v>
      </c>
      <c r="N207" s="344" t="str">
        <f>IF('Journal prep'!K24=" "," ",'Journal prep'!K24)</f>
        <v xml:space="preserve">IMPREST: Cash Spent by  00-Jan-00 to 00-Jan-00 </v>
      </c>
      <c r="O207" s="305"/>
      <c r="P207" s="258"/>
      <c r="Q207" s="340" t="s">
        <v>251</v>
      </c>
      <c r="R207" s="258"/>
      <c r="S207" s="348" t="str">
        <f>'Journal prep'!F24</f>
        <v xml:space="preserve"> </v>
      </c>
      <c r="T207" s="349" t="s">
        <v>250</v>
      </c>
      <c r="U207" s="344">
        <f>IF('Journal prep'!I24=0,0,'Journal prep'!J24)</f>
        <v>0</v>
      </c>
      <c r="V207" s="258"/>
      <c r="W207" s="258"/>
      <c r="X207" s="258"/>
      <c r="Y207" s="258"/>
      <c r="Z207" s="258"/>
      <c r="AA207" s="258"/>
      <c r="AB207" s="258"/>
      <c r="AC207" s="258"/>
      <c r="AD207" s="258"/>
      <c r="AE207" s="258"/>
      <c r="AF207" s="258"/>
      <c r="AG207" s="258"/>
      <c r="AH207" s="258"/>
      <c r="AI207" s="258"/>
      <c r="AJ207" s="258"/>
    </row>
    <row r="208" spans="1:36" ht="15" customHeight="1" x14ac:dyDescent="0.25">
      <c r="A208" s="170" t="str">
        <f t="shared" si="11"/>
        <v/>
      </c>
      <c r="B208" s="170">
        <f t="shared" si="12"/>
        <v>158</v>
      </c>
      <c r="C208" s="302"/>
      <c r="D208" s="77" t="s">
        <v>253</v>
      </c>
      <c r="E208" s="78">
        <v>90000</v>
      </c>
      <c r="F208" s="78"/>
      <c r="G208" s="78"/>
      <c r="H208" s="79"/>
      <c r="I208" s="78"/>
      <c r="J208" s="80"/>
      <c r="K208" s="81"/>
      <c r="L208" s="82">
        <f>IF('Journal prep'!I25=0,0,'Journal prep'!I25)</f>
        <v>0</v>
      </c>
      <c r="M208" s="83">
        <f t="shared" si="15"/>
        <v>0</v>
      </c>
      <c r="N208" s="344" t="str">
        <f>IF('Journal prep'!K25=" "," ",'Journal prep'!K25)</f>
        <v xml:space="preserve">IMPREST: Cash Spent by  00-Jan-00 to 00-Jan-00 </v>
      </c>
      <c r="O208" s="305"/>
      <c r="P208" s="258"/>
      <c r="Q208" s="340" t="s">
        <v>251</v>
      </c>
      <c r="R208" s="258"/>
      <c r="S208" s="348" t="str">
        <f>'Journal prep'!F25</f>
        <v xml:space="preserve"> </v>
      </c>
      <c r="T208" s="349" t="s">
        <v>250</v>
      </c>
      <c r="U208" s="344">
        <f>IF('Journal prep'!I25=0,0,'Journal prep'!J25)</f>
        <v>0</v>
      </c>
      <c r="V208" s="258"/>
      <c r="W208" s="258"/>
      <c r="X208" s="258"/>
      <c r="Y208" s="258"/>
      <c r="Z208" s="258"/>
      <c r="AA208" s="258"/>
      <c r="AB208" s="258"/>
      <c r="AC208" s="258"/>
      <c r="AD208" s="258"/>
      <c r="AE208" s="258"/>
      <c r="AF208" s="258"/>
      <c r="AG208" s="258"/>
      <c r="AH208" s="258"/>
      <c r="AI208" s="258"/>
      <c r="AJ208" s="258"/>
    </row>
    <row r="209" spans="1:36" ht="15" customHeight="1" x14ac:dyDescent="0.25">
      <c r="A209" s="170" t="str">
        <f t="shared" si="11"/>
        <v/>
      </c>
      <c r="B209" s="170">
        <f t="shared" si="12"/>
        <v>159</v>
      </c>
      <c r="C209" s="302"/>
      <c r="D209" s="77" t="s">
        <v>253</v>
      </c>
      <c r="E209" s="78">
        <v>90000</v>
      </c>
      <c r="F209" s="78"/>
      <c r="G209" s="78"/>
      <c r="H209" s="79"/>
      <c r="I209" s="78"/>
      <c r="J209" s="80"/>
      <c r="K209" s="81"/>
      <c r="L209" s="82">
        <f>IF('Journal prep'!I26=0,0,'Journal prep'!I26)</f>
        <v>0</v>
      </c>
      <c r="M209" s="83">
        <f t="shared" si="15"/>
        <v>0</v>
      </c>
      <c r="N209" s="344" t="str">
        <f>IF('Journal prep'!K26=" "," ",'Journal prep'!K26)</f>
        <v xml:space="preserve">IMPREST: Cash Spent by  00-Jan-00 to 00-Jan-00 </v>
      </c>
      <c r="O209" s="305"/>
      <c r="P209" s="258"/>
      <c r="Q209" s="340" t="s">
        <v>251</v>
      </c>
      <c r="R209" s="258"/>
      <c r="S209" s="348" t="str">
        <f>'Journal prep'!F26</f>
        <v xml:space="preserve"> </v>
      </c>
      <c r="T209" s="349" t="s">
        <v>250</v>
      </c>
      <c r="U209" s="344">
        <f>IF('Journal prep'!I26=0,0,'Journal prep'!J26)</f>
        <v>0</v>
      </c>
      <c r="V209" s="258"/>
      <c r="W209" s="258"/>
      <c r="X209" s="258"/>
      <c r="Y209" s="258"/>
      <c r="Z209" s="258"/>
      <c r="AA209" s="258"/>
      <c r="AB209" s="258"/>
      <c r="AC209" s="258"/>
      <c r="AD209" s="258"/>
      <c r="AE209" s="258"/>
      <c r="AF209" s="258"/>
      <c r="AG209" s="258"/>
      <c r="AH209" s="258"/>
      <c r="AI209" s="258"/>
      <c r="AJ209" s="258"/>
    </row>
    <row r="210" spans="1:36" ht="15" customHeight="1" x14ac:dyDescent="0.25">
      <c r="A210" s="170" t="str">
        <f t="shared" si="11"/>
        <v/>
      </c>
      <c r="B210" s="170">
        <f t="shared" si="12"/>
        <v>160</v>
      </c>
      <c r="C210" s="302"/>
      <c r="D210" s="77" t="s">
        <v>253</v>
      </c>
      <c r="E210" s="78">
        <v>90000</v>
      </c>
      <c r="F210" s="78"/>
      <c r="G210" s="78"/>
      <c r="H210" s="79"/>
      <c r="I210" s="78"/>
      <c r="J210" s="80"/>
      <c r="K210" s="81"/>
      <c r="L210" s="82">
        <f>IF('Journal prep'!I27=0,0,'Journal prep'!I27)</f>
        <v>0</v>
      </c>
      <c r="M210" s="83">
        <f t="shared" si="15"/>
        <v>0</v>
      </c>
      <c r="N210" s="344" t="str">
        <f>IF('Journal prep'!K27=" "," ",'Journal prep'!K27)</f>
        <v xml:space="preserve">IMPREST: Cash Spent by  00-Jan-00 to 00-Jan-00 </v>
      </c>
      <c r="O210" s="305"/>
      <c r="P210" s="258"/>
      <c r="Q210" s="340" t="s">
        <v>251</v>
      </c>
      <c r="R210" s="258"/>
      <c r="S210" s="348" t="str">
        <f>'Journal prep'!F27</f>
        <v xml:space="preserve"> </v>
      </c>
      <c r="T210" s="349" t="s">
        <v>250</v>
      </c>
      <c r="U210" s="344">
        <f>IF('Journal prep'!I27=0,0,'Journal prep'!J27)</f>
        <v>0</v>
      </c>
      <c r="V210" s="258"/>
      <c r="W210" s="258"/>
      <c r="X210" s="258"/>
      <c r="Y210" s="258"/>
      <c r="Z210" s="258"/>
      <c r="AA210" s="258"/>
      <c r="AB210" s="258"/>
      <c r="AC210" s="258"/>
      <c r="AD210" s="258"/>
      <c r="AE210" s="258"/>
      <c r="AF210" s="258"/>
      <c r="AG210" s="258"/>
      <c r="AH210" s="258"/>
      <c r="AI210" s="258"/>
      <c r="AJ210" s="258"/>
    </row>
    <row r="211" spans="1:36" ht="15" customHeight="1" x14ac:dyDescent="0.25">
      <c r="A211" s="170" t="str">
        <f t="shared" si="11"/>
        <v/>
      </c>
      <c r="B211" s="170">
        <f t="shared" si="12"/>
        <v>161</v>
      </c>
      <c r="C211" s="302"/>
      <c r="D211" s="77" t="s">
        <v>253</v>
      </c>
      <c r="E211" s="78">
        <v>90000</v>
      </c>
      <c r="F211" s="78"/>
      <c r="G211" s="78"/>
      <c r="H211" s="79"/>
      <c r="I211" s="78"/>
      <c r="J211" s="80"/>
      <c r="K211" s="81"/>
      <c r="L211" s="82">
        <f>IF('Journal prep'!I28=0,0,'Journal prep'!I28)</f>
        <v>0</v>
      </c>
      <c r="M211" s="83">
        <f t="shared" si="15"/>
        <v>0</v>
      </c>
      <c r="N211" s="344" t="str">
        <f>IF('Journal prep'!K28=" "," ",'Journal prep'!K28)</f>
        <v xml:space="preserve">IMPREST: Cash Spent by  00-Jan-00 to 00-Jan-00 </v>
      </c>
      <c r="O211" s="305"/>
      <c r="P211" s="258"/>
      <c r="Q211" s="340" t="s">
        <v>251</v>
      </c>
      <c r="R211" s="258"/>
      <c r="S211" s="348" t="str">
        <f>'Journal prep'!F28</f>
        <v xml:space="preserve"> </v>
      </c>
      <c r="T211" s="349" t="s">
        <v>250</v>
      </c>
      <c r="U211" s="344">
        <f>IF('Journal prep'!I28=0,0,'Journal prep'!J28)</f>
        <v>0</v>
      </c>
      <c r="V211" s="258"/>
      <c r="W211" s="258"/>
      <c r="X211" s="258"/>
      <c r="Y211" s="258"/>
      <c r="Z211" s="258"/>
      <c r="AA211" s="258"/>
      <c r="AB211" s="258"/>
      <c r="AC211" s="258"/>
      <c r="AD211" s="258"/>
      <c r="AE211" s="258"/>
      <c r="AF211" s="258"/>
      <c r="AG211" s="258"/>
      <c r="AH211" s="258"/>
      <c r="AI211" s="258"/>
      <c r="AJ211" s="258"/>
    </row>
    <row r="212" spans="1:36" ht="15" customHeight="1" x14ac:dyDescent="0.25">
      <c r="A212" s="170" t="str">
        <f t="shared" si="11"/>
        <v/>
      </c>
      <c r="B212" s="170">
        <f t="shared" si="12"/>
        <v>162</v>
      </c>
      <c r="C212" s="302"/>
      <c r="D212" s="77" t="s">
        <v>253</v>
      </c>
      <c r="E212" s="78">
        <v>90000</v>
      </c>
      <c r="F212" s="78"/>
      <c r="G212" s="78"/>
      <c r="H212" s="79"/>
      <c r="I212" s="78"/>
      <c r="J212" s="80"/>
      <c r="K212" s="81"/>
      <c r="L212" s="82">
        <f>IF('Journal prep'!I29=0,0,'Journal prep'!I29)</f>
        <v>0</v>
      </c>
      <c r="M212" s="83">
        <f t="shared" si="15"/>
        <v>0</v>
      </c>
      <c r="N212" s="344" t="str">
        <f>IF('Journal prep'!K29=" "," ",'Journal prep'!K29)</f>
        <v xml:space="preserve">IMPREST: Cash Spent by  00-Jan-00 to 00-Jan-00 </v>
      </c>
      <c r="O212" s="305"/>
      <c r="P212" s="258"/>
      <c r="Q212" s="340" t="s">
        <v>251</v>
      </c>
      <c r="R212" s="258"/>
      <c r="S212" s="348" t="str">
        <f>'Journal prep'!F29</f>
        <v xml:space="preserve"> </v>
      </c>
      <c r="T212" s="349" t="s">
        <v>250</v>
      </c>
      <c r="U212" s="344">
        <f>IF('Journal prep'!I29=0,0,'Journal prep'!J29)</f>
        <v>0</v>
      </c>
      <c r="V212" s="258"/>
      <c r="W212" s="258"/>
      <c r="X212" s="258"/>
      <c r="Y212" s="258"/>
      <c r="Z212" s="258"/>
      <c r="AA212" s="258"/>
      <c r="AB212" s="258"/>
      <c r="AC212" s="258"/>
      <c r="AD212" s="258"/>
      <c r="AE212" s="258"/>
      <c r="AF212" s="258"/>
      <c r="AG212" s="258"/>
      <c r="AH212" s="258"/>
      <c r="AI212" s="258"/>
      <c r="AJ212" s="258"/>
    </row>
    <row r="213" spans="1:36" ht="15" customHeight="1" x14ac:dyDescent="0.25">
      <c r="A213" s="170" t="str">
        <f t="shared" si="11"/>
        <v/>
      </c>
      <c r="B213" s="170">
        <f t="shared" si="12"/>
        <v>163</v>
      </c>
      <c r="C213" s="302"/>
      <c r="D213" s="77" t="s">
        <v>253</v>
      </c>
      <c r="E213" s="78">
        <v>90000</v>
      </c>
      <c r="F213" s="78"/>
      <c r="G213" s="78"/>
      <c r="H213" s="79"/>
      <c r="I213" s="78"/>
      <c r="J213" s="80"/>
      <c r="K213" s="81"/>
      <c r="L213" s="82">
        <f>IF('Journal prep'!I30=0,0,'Journal prep'!I30)</f>
        <v>0</v>
      </c>
      <c r="M213" s="83">
        <f t="shared" si="15"/>
        <v>0</v>
      </c>
      <c r="N213" s="344" t="str">
        <f>IF('Journal prep'!K30=" "," ",'Journal prep'!K30)</f>
        <v xml:space="preserve">IMPREST: Cash Spent by  00-Jan-00 to 00-Jan-00 </v>
      </c>
      <c r="O213" s="305"/>
      <c r="P213" s="258"/>
      <c r="Q213" s="340" t="s">
        <v>251</v>
      </c>
      <c r="R213" s="258"/>
      <c r="S213" s="348" t="str">
        <f>'Journal prep'!F30</f>
        <v xml:space="preserve"> </v>
      </c>
      <c r="T213" s="349" t="s">
        <v>250</v>
      </c>
      <c r="U213" s="344">
        <f>IF('Journal prep'!I30=0,0,'Journal prep'!J30)</f>
        <v>0</v>
      </c>
      <c r="V213" s="258"/>
      <c r="W213" s="258"/>
      <c r="X213" s="258"/>
      <c r="Y213" s="258"/>
      <c r="Z213" s="258"/>
      <c r="AA213" s="258"/>
      <c r="AB213" s="258"/>
      <c r="AC213" s="258"/>
      <c r="AD213" s="258"/>
      <c r="AE213" s="258"/>
      <c r="AF213" s="258"/>
      <c r="AG213" s="258"/>
      <c r="AH213" s="258"/>
      <c r="AI213" s="258"/>
      <c r="AJ213" s="258"/>
    </row>
    <row r="214" spans="1:36" ht="15" customHeight="1" x14ac:dyDescent="0.25">
      <c r="A214" s="170" t="str">
        <f t="shared" si="11"/>
        <v/>
      </c>
      <c r="B214" s="170">
        <f t="shared" si="12"/>
        <v>164</v>
      </c>
      <c r="C214" s="302"/>
      <c r="D214" s="77" t="s">
        <v>253</v>
      </c>
      <c r="E214" s="78">
        <v>90000</v>
      </c>
      <c r="F214" s="78"/>
      <c r="G214" s="78"/>
      <c r="H214" s="79"/>
      <c r="I214" s="78"/>
      <c r="J214" s="80"/>
      <c r="K214" s="81"/>
      <c r="L214" s="82">
        <f>IF('Journal prep'!I31=0,0,'Journal prep'!I31)</f>
        <v>0</v>
      </c>
      <c r="M214" s="83">
        <f t="shared" si="15"/>
        <v>0</v>
      </c>
      <c r="N214" s="344" t="str">
        <f>IF('Journal prep'!K31=" "," ",'Journal prep'!K31)</f>
        <v xml:space="preserve">IMPREST: Cash Spent by  00-Jan-00 to 00-Jan-00 </v>
      </c>
      <c r="O214" s="305"/>
      <c r="P214" s="258"/>
      <c r="Q214" s="340" t="s">
        <v>251</v>
      </c>
      <c r="R214" s="258"/>
      <c r="S214" s="348" t="str">
        <f>'Journal prep'!F31</f>
        <v xml:space="preserve"> </v>
      </c>
      <c r="T214" s="349" t="s">
        <v>250</v>
      </c>
      <c r="U214" s="344">
        <f>IF('Journal prep'!I31=0,0,'Journal prep'!J31)</f>
        <v>0</v>
      </c>
      <c r="V214" s="258"/>
      <c r="W214" s="258"/>
      <c r="X214" s="258"/>
      <c r="Y214" s="258"/>
      <c r="Z214" s="258"/>
      <c r="AA214" s="258"/>
      <c r="AB214" s="258"/>
      <c r="AC214" s="258"/>
      <c r="AD214" s="258"/>
      <c r="AE214" s="258"/>
      <c r="AF214" s="258"/>
      <c r="AG214" s="258"/>
      <c r="AH214" s="258"/>
      <c r="AI214" s="258"/>
      <c r="AJ214" s="258"/>
    </row>
    <row r="215" spans="1:36" ht="15" customHeight="1" x14ac:dyDescent="0.25">
      <c r="A215" s="170" t="str">
        <f t="shared" si="11"/>
        <v/>
      </c>
      <c r="B215" s="170">
        <f t="shared" si="12"/>
        <v>165</v>
      </c>
      <c r="C215" s="302"/>
      <c r="D215" s="77" t="s">
        <v>253</v>
      </c>
      <c r="E215" s="78">
        <v>90000</v>
      </c>
      <c r="F215" s="78"/>
      <c r="G215" s="78"/>
      <c r="H215" s="79"/>
      <c r="I215" s="78"/>
      <c r="J215" s="80"/>
      <c r="K215" s="81"/>
      <c r="L215" s="82">
        <f>IF('Journal prep'!I32=0,0,'Journal prep'!I32)</f>
        <v>0</v>
      </c>
      <c r="M215" s="83">
        <f t="shared" si="15"/>
        <v>0</v>
      </c>
      <c r="N215" s="344" t="str">
        <f>IF('Journal prep'!K32=" "," ",'Journal prep'!K32)</f>
        <v xml:space="preserve">IMPREST: Cash Spent by  00-Jan-00 to 00-Jan-00 </v>
      </c>
      <c r="O215" s="305"/>
      <c r="P215" s="258"/>
      <c r="Q215" s="340" t="s">
        <v>251</v>
      </c>
      <c r="R215" s="258"/>
      <c r="S215" s="348" t="str">
        <f>'Journal prep'!F32</f>
        <v xml:space="preserve"> </v>
      </c>
      <c r="T215" s="349" t="s">
        <v>250</v>
      </c>
      <c r="U215" s="344">
        <f>IF('Journal prep'!I32=0,0,'Journal prep'!J32)</f>
        <v>0</v>
      </c>
      <c r="V215" s="258"/>
      <c r="W215" s="258"/>
      <c r="X215" s="258"/>
      <c r="Y215" s="258"/>
      <c r="Z215" s="258"/>
      <c r="AA215" s="258"/>
      <c r="AB215" s="258"/>
      <c r="AC215" s="258"/>
      <c r="AD215" s="258"/>
      <c r="AE215" s="258"/>
      <c r="AF215" s="258"/>
      <c r="AG215" s="258"/>
      <c r="AH215" s="258"/>
      <c r="AI215" s="258"/>
      <c r="AJ215" s="258"/>
    </row>
    <row r="216" spans="1:36" ht="15" customHeight="1" x14ac:dyDescent="0.25">
      <c r="A216" s="170" t="str">
        <f t="shared" si="11"/>
        <v/>
      </c>
      <c r="B216" s="170">
        <f t="shared" si="12"/>
        <v>166</v>
      </c>
      <c r="C216" s="302"/>
      <c r="D216" s="77" t="s">
        <v>253</v>
      </c>
      <c r="E216" s="78">
        <v>90000</v>
      </c>
      <c r="F216" s="78"/>
      <c r="G216" s="78"/>
      <c r="H216" s="79"/>
      <c r="I216" s="78"/>
      <c r="J216" s="80"/>
      <c r="K216" s="81"/>
      <c r="L216" s="82">
        <f>IF('Journal prep'!I33=0,0,'Journal prep'!I33)</f>
        <v>0</v>
      </c>
      <c r="M216" s="83">
        <f t="shared" si="15"/>
        <v>0</v>
      </c>
      <c r="N216" s="344" t="str">
        <f>IF('Journal prep'!K33=" "," ",'Journal prep'!K33)</f>
        <v xml:space="preserve">IMPREST: Cash Spent by  00-Jan-00 to 00-Jan-00 </v>
      </c>
      <c r="O216" s="305"/>
      <c r="P216" s="258"/>
      <c r="Q216" s="340" t="s">
        <v>251</v>
      </c>
      <c r="R216" s="258"/>
      <c r="S216" s="348" t="str">
        <f>'Journal prep'!F33</f>
        <v xml:space="preserve"> </v>
      </c>
      <c r="T216" s="349" t="s">
        <v>250</v>
      </c>
      <c r="U216" s="344">
        <f>IF('Journal prep'!I33=0,0,'Journal prep'!J33)</f>
        <v>0</v>
      </c>
      <c r="V216" s="258"/>
      <c r="W216" s="258"/>
      <c r="X216" s="258"/>
      <c r="Y216" s="258"/>
      <c r="Z216" s="258"/>
      <c r="AA216" s="258"/>
      <c r="AB216" s="258"/>
      <c r="AC216" s="258"/>
      <c r="AD216" s="258"/>
      <c r="AE216" s="258"/>
      <c r="AF216" s="258"/>
      <c r="AG216" s="258"/>
      <c r="AH216" s="258"/>
      <c r="AI216" s="258"/>
      <c r="AJ216" s="258"/>
    </row>
    <row r="217" spans="1:36" ht="15" customHeight="1" x14ac:dyDescent="0.25">
      <c r="A217" s="170" t="str">
        <f t="shared" si="11"/>
        <v/>
      </c>
      <c r="B217" s="170">
        <f t="shared" si="12"/>
        <v>167</v>
      </c>
      <c r="C217" s="302"/>
      <c r="D217" s="77" t="s">
        <v>253</v>
      </c>
      <c r="E217" s="78">
        <v>90000</v>
      </c>
      <c r="F217" s="78"/>
      <c r="G217" s="78"/>
      <c r="H217" s="79"/>
      <c r="I217" s="78"/>
      <c r="J217" s="80"/>
      <c r="K217" s="81"/>
      <c r="L217" s="82">
        <f>IF('Journal prep'!I34=0,0,'Journal prep'!I34)</f>
        <v>0</v>
      </c>
      <c r="M217" s="83">
        <f t="shared" si="15"/>
        <v>0</v>
      </c>
      <c r="N217" s="344" t="str">
        <f>IF('Journal prep'!K34=" "," ",'Journal prep'!K34)</f>
        <v xml:space="preserve">IMPREST: Cash Spent by  00-Jan-00 to 00-Jan-00 </v>
      </c>
      <c r="O217" s="305"/>
      <c r="P217" s="258"/>
      <c r="Q217" s="340" t="s">
        <v>251</v>
      </c>
      <c r="R217" s="258"/>
      <c r="S217" s="348" t="str">
        <f>'Journal prep'!F34</f>
        <v xml:space="preserve"> </v>
      </c>
      <c r="T217" s="349" t="s">
        <v>250</v>
      </c>
      <c r="U217" s="344">
        <f>IF('Journal prep'!I34=0,0,'Journal prep'!J34)</f>
        <v>0</v>
      </c>
      <c r="V217" s="258"/>
      <c r="W217" s="258"/>
      <c r="X217" s="258"/>
      <c r="Y217" s="258"/>
      <c r="Z217" s="258"/>
      <c r="AA217" s="258"/>
      <c r="AB217" s="258"/>
      <c r="AC217" s="258"/>
      <c r="AD217" s="258"/>
      <c r="AE217" s="258"/>
      <c r="AF217" s="258"/>
      <c r="AG217" s="258"/>
      <c r="AH217" s="258"/>
      <c r="AI217" s="258"/>
      <c r="AJ217" s="258"/>
    </row>
    <row r="218" spans="1:36" ht="15" customHeight="1" x14ac:dyDescent="0.25">
      <c r="A218" s="170" t="str">
        <f t="shared" si="11"/>
        <v/>
      </c>
      <c r="B218" s="170">
        <f t="shared" si="12"/>
        <v>168</v>
      </c>
      <c r="C218" s="302"/>
      <c r="D218" s="77" t="s">
        <v>253</v>
      </c>
      <c r="E218" s="78">
        <v>90000</v>
      </c>
      <c r="F218" s="78"/>
      <c r="G218" s="78"/>
      <c r="H218" s="79"/>
      <c r="I218" s="78"/>
      <c r="J218" s="80"/>
      <c r="K218" s="81"/>
      <c r="L218" s="82">
        <f>IF('Journal prep'!I35=0,0,'Journal prep'!I35)</f>
        <v>0</v>
      </c>
      <c r="M218" s="83">
        <f t="shared" si="15"/>
        <v>0</v>
      </c>
      <c r="N218" s="344" t="str">
        <f>IF('Journal prep'!K35=" "," ",'Journal prep'!K35)</f>
        <v xml:space="preserve">IMPREST: Cash Spent by  00-Jan-00 to 00-Jan-00 </v>
      </c>
      <c r="O218" s="305"/>
      <c r="P218" s="258"/>
      <c r="Q218" s="340" t="s">
        <v>251</v>
      </c>
      <c r="R218" s="258"/>
      <c r="S218" s="348" t="str">
        <f>'Journal prep'!F35</f>
        <v xml:space="preserve"> </v>
      </c>
      <c r="T218" s="349" t="s">
        <v>250</v>
      </c>
      <c r="U218" s="344">
        <f>IF('Journal prep'!I35=0,0,'Journal prep'!J35)</f>
        <v>0</v>
      </c>
      <c r="V218" s="258"/>
      <c r="W218" s="258"/>
      <c r="X218" s="258"/>
      <c r="Y218" s="258"/>
      <c r="Z218" s="258"/>
      <c r="AA218" s="258"/>
      <c r="AB218" s="258"/>
      <c r="AC218" s="258"/>
      <c r="AD218" s="258"/>
      <c r="AE218" s="258"/>
      <c r="AF218" s="258"/>
      <c r="AG218" s="258"/>
      <c r="AH218" s="258"/>
      <c r="AI218" s="258"/>
      <c r="AJ218" s="258"/>
    </row>
    <row r="219" spans="1:36" ht="15" customHeight="1" x14ac:dyDescent="0.25">
      <c r="A219" s="170" t="str">
        <f t="shared" si="11"/>
        <v/>
      </c>
      <c r="B219" s="170">
        <f t="shared" si="12"/>
        <v>169</v>
      </c>
      <c r="C219" s="302"/>
      <c r="D219" s="77" t="s">
        <v>253</v>
      </c>
      <c r="E219" s="78">
        <v>90000</v>
      </c>
      <c r="F219" s="78"/>
      <c r="G219" s="78"/>
      <c r="H219" s="79"/>
      <c r="I219" s="78"/>
      <c r="J219" s="80"/>
      <c r="K219" s="81"/>
      <c r="L219" s="82">
        <f>IF('Journal prep'!I36=0,0,'Journal prep'!I36)</f>
        <v>0</v>
      </c>
      <c r="M219" s="83">
        <f t="shared" si="15"/>
        <v>0</v>
      </c>
      <c r="N219" s="344" t="str">
        <f>IF('Journal prep'!K36=" "," ",'Journal prep'!K36)</f>
        <v xml:space="preserve">IMPREST: Cash Spent by  00-Jan-00 to 00-Jan-00 </v>
      </c>
      <c r="O219" s="305"/>
      <c r="P219" s="258"/>
      <c r="Q219" s="340" t="s">
        <v>251</v>
      </c>
      <c r="R219" s="258"/>
      <c r="S219" s="348" t="str">
        <f>'Journal prep'!F36</f>
        <v xml:space="preserve"> </v>
      </c>
      <c r="T219" s="349" t="s">
        <v>250</v>
      </c>
      <c r="U219" s="344">
        <f>IF('Journal prep'!I36=0,0,'Journal prep'!J36)</f>
        <v>0</v>
      </c>
      <c r="V219" s="258"/>
      <c r="W219" s="258"/>
      <c r="X219" s="258"/>
      <c r="Y219" s="258"/>
      <c r="Z219" s="258"/>
      <c r="AA219" s="258"/>
      <c r="AB219" s="258"/>
      <c r="AC219" s="258"/>
      <c r="AD219" s="258"/>
      <c r="AE219" s="258"/>
      <c r="AF219" s="258"/>
      <c r="AG219" s="258"/>
      <c r="AH219" s="258"/>
      <c r="AI219" s="258"/>
      <c r="AJ219" s="258"/>
    </row>
    <row r="220" spans="1:36" ht="15" customHeight="1" x14ac:dyDescent="0.25">
      <c r="A220" s="170" t="str">
        <f t="shared" si="11"/>
        <v/>
      </c>
      <c r="B220" s="170">
        <f t="shared" si="12"/>
        <v>170</v>
      </c>
      <c r="C220" s="302"/>
      <c r="D220" s="77" t="s">
        <v>253</v>
      </c>
      <c r="E220" s="78">
        <v>90000</v>
      </c>
      <c r="F220" s="78"/>
      <c r="G220" s="78"/>
      <c r="H220" s="79"/>
      <c r="I220" s="78"/>
      <c r="J220" s="80"/>
      <c r="K220" s="81"/>
      <c r="L220" s="82">
        <f>IF('Journal prep'!I37=0,0,'Journal prep'!I37)</f>
        <v>0</v>
      </c>
      <c r="M220" s="83">
        <f t="shared" si="15"/>
        <v>0</v>
      </c>
      <c r="N220" s="344" t="str">
        <f>IF('Journal prep'!K37=" "," ",'Journal prep'!K37)</f>
        <v xml:space="preserve">IMPREST: Cash Spent by  00-Jan-00 to 00-Jan-00 </v>
      </c>
      <c r="O220" s="305"/>
      <c r="P220" s="258"/>
      <c r="Q220" s="340" t="s">
        <v>251</v>
      </c>
      <c r="R220" s="258"/>
      <c r="S220" s="348" t="str">
        <f>'Journal prep'!F37</f>
        <v xml:space="preserve"> </v>
      </c>
      <c r="T220" s="349" t="s">
        <v>250</v>
      </c>
      <c r="U220" s="344">
        <f>IF('Journal prep'!I37=0,0,'Journal prep'!J37)</f>
        <v>0</v>
      </c>
      <c r="V220" s="258"/>
      <c r="W220" s="258"/>
      <c r="X220" s="258"/>
      <c r="Y220" s="258"/>
      <c r="Z220" s="258"/>
      <c r="AA220" s="258"/>
      <c r="AB220" s="258"/>
      <c r="AC220" s="258"/>
      <c r="AD220" s="258"/>
      <c r="AE220" s="258"/>
      <c r="AF220" s="258"/>
      <c r="AG220" s="258"/>
      <c r="AH220" s="258"/>
      <c r="AI220" s="258"/>
      <c r="AJ220" s="258"/>
    </row>
    <row r="221" spans="1:36" ht="15" customHeight="1" x14ac:dyDescent="0.25">
      <c r="A221" s="170" t="str">
        <f t="shared" si="11"/>
        <v/>
      </c>
      <c r="B221" s="170">
        <f t="shared" si="12"/>
        <v>171</v>
      </c>
      <c r="C221" s="302"/>
      <c r="D221" s="77" t="s">
        <v>253</v>
      </c>
      <c r="E221" s="78">
        <v>90000</v>
      </c>
      <c r="F221" s="78"/>
      <c r="G221" s="78"/>
      <c r="H221" s="79"/>
      <c r="I221" s="78"/>
      <c r="J221" s="80"/>
      <c r="K221" s="81"/>
      <c r="L221" s="82">
        <f>IF('Journal prep'!I38=0,0,'Journal prep'!I38)</f>
        <v>0</v>
      </c>
      <c r="M221" s="83">
        <f t="shared" si="15"/>
        <v>0</v>
      </c>
      <c r="N221" s="344" t="str">
        <f>IF('Journal prep'!K38=" "," ",'Journal prep'!K38)</f>
        <v xml:space="preserve">IMPREST: Cash Spent by  00-Jan-00 to 00-Jan-00 </v>
      </c>
      <c r="O221" s="305"/>
      <c r="P221" s="258"/>
      <c r="Q221" s="340" t="s">
        <v>251</v>
      </c>
      <c r="R221" s="258"/>
      <c r="S221" s="348" t="str">
        <f>'Journal prep'!F38</f>
        <v xml:space="preserve"> </v>
      </c>
      <c r="T221" s="349" t="s">
        <v>250</v>
      </c>
      <c r="U221" s="344">
        <f>IF('Journal prep'!I38=0,0,'Journal prep'!J38)</f>
        <v>0</v>
      </c>
      <c r="V221" s="258"/>
      <c r="W221" s="258"/>
      <c r="X221" s="258"/>
      <c r="Y221" s="258"/>
      <c r="Z221" s="258"/>
      <c r="AA221" s="258"/>
      <c r="AB221" s="258"/>
      <c r="AC221" s="258"/>
      <c r="AD221" s="258"/>
      <c r="AE221" s="258"/>
      <c r="AF221" s="258"/>
      <c r="AG221" s="258"/>
      <c r="AH221" s="258"/>
      <c r="AI221" s="258"/>
      <c r="AJ221" s="258"/>
    </row>
    <row r="222" spans="1:36" ht="15" customHeight="1" x14ac:dyDescent="0.25">
      <c r="A222" s="170" t="str">
        <f t="shared" si="11"/>
        <v/>
      </c>
      <c r="B222" s="170">
        <f t="shared" si="12"/>
        <v>172</v>
      </c>
      <c r="C222" s="302"/>
      <c r="D222" s="77" t="s">
        <v>253</v>
      </c>
      <c r="E222" s="78">
        <v>90000</v>
      </c>
      <c r="F222" s="78"/>
      <c r="G222" s="78"/>
      <c r="H222" s="79"/>
      <c r="I222" s="78"/>
      <c r="J222" s="80"/>
      <c r="K222" s="81"/>
      <c r="L222" s="82">
        <f>IF('Journal prep'!I39=0,0,'Journal prep'!I39)</f>
        <v>0</v>
      </c>
      <c r="M222" s="83">
        <f t="shared" si="15"/>
        <v>0</v>
      </c>
      <c r="N222" s="344" t="str">
        <f>IF('Journal prep'!K39=" "," ",'Journal prep'!K39)</f>
        <v xml:space="preserve">IMPREST: Cash Spent by  00-Jan-00 to 00-Jan-00 </v>
      </c>
      <c r="O222" s="305"/>
      <c r="P222" s="258"/>
      <c r="Q222" s="340" t="s">
        <v>251</v>
      </c>
      <c r="R222" s="258"/>
      <c r="S222" s="348" t="str">
        <f>'Journal prep'!F39</f>
        <v xml:space="preserve"> </v>
      </c>
      <c r="T222" s="349" t="s">
        <v>250</v>
      </c>
      <c r="U222" s="344">
        <f>IF('Journal prep'!I39=0,0,'Journal prep'!J39)</f>
        <v>0</v>
      </c>
      <c r="V222" s="258"/>
      <c r="W222" s="258"/>
      <c r="X222" s="258"/>
      <c r="Y222" s="258"/>
      <c r="Z222" s="258"/>
      <c r="AA222" s="258"/>
      <c r="AB222" s="258"/>
      <c r="AC222" s="258"/>
      <c r="AD222" s="258"/>
      <c r="AE222" s="258"/>
      <c r="AF222" s="258"/>
      <c r="AG222" s="258"/>
      <c r="AH222" s="258"/>
      <c r="AI222" s="258"/>
      <c r="AJ222" s="258"/>
    </row>
    <row r="223" spans="1:36" ht="15" customHeight="1" x14ac:dyDescent="0.25">
      <c r="A223" s="170" t="str">
        <f t="shared" si="11"/>
        <v/>
      </c>
      <c r="B223" s="170">
        <f t="shared" si="12"/>
        <v>173</v>
      </c>
      <c r="C223" s="302"/>
      <c r="D223" s="77" t="s">
        <v>253</v>
      </c>
      <c r="E223" s="78">
        <v>90000</v>
      </c>
      <c r="F223" s="78"/>
      <c r="G223" s="78"/>
      <c r="H223" s="79"/>
      <c r="I223" s="78"/>
      <c r="J223" s="80"/>
      <c r="K223" s="81"/>
      <c r="L223" s="82">
        <f>IF('Journal prep'!I40=0,0,'Journal prep'!I40)</f>
        <v>0</v>
      </c>
      <c r="M223" s="83">
        <f t="shared" si="15"/>
        <v>0</v>
      </c>
      <c r="N223" s="344" t="str">
        <f>IF('Journal prep'!K40=" "," ",'Journal prep'!K40)</f>
        <v xml:space="preserve">IMPREST: Cash Spent by  00-Jan-00 to 00-Jan-00 </v>
      </c>
      <c r="O223" s="305"/>
      <c r="P223" s="258"/>
      <c r="Q223" s="340" t="s">
        <v>251</v>
      </c>
      <c r="R223" s="258"/>
      <c r="S223" s="348" t="str">
        <f>'Journal prep'!F40</f>
        <v xml:space="preserve"> </v>
      </c>
      <c r="T223" s="349" t="s">
        <v>250</v>
      </c>
      <c r="U223" s="344">
        <f>IF('Journal prep'!I40=0,0,'Journal prep'!J40)</f>
        <v>0</v>
      </c>
      <c r="V223" s="258"/>
      <c r="W223" s="258"/>
      <c r="X223" s="258"/>
      <c r="Y223" s="258"/>
      <c r="Z223" s="258"/>
      <c r="AA223" s="258"/>
      <c r="AB223" s="258"/>
      <c r="AC223" s="258"/>
      <c r="AD223" s="258"/>
      <c r="AE223" s="258"/>
      <c r="AF223" s="258"/>
      <c r="AG223" s="258"/>
      <c r="AH223" s="258"/>
      <c r="AI223" s="258"/>
      <c r="AJ223" s="258"/>
    </row>
    <row r="224" spans="1:36" ht="15" customHeight="1" x14ac:dyDescent="0.25">
      <c r="A224" s="170" t="str">
        <f t="shared" si="11"/>
        <v/>
      </c>
      <c r="B224" s="170">
        <f t="shared" si="12"/>
        <v>174</v>
      </c>
      <c r="C224" s="302"/>
      <c r="D224" s="77" t="s">
        <v>253</v>
      </c>
      <c r="E224" s="78">
        <v>90000</v>
      </c>
      <c r="F224" s="78"/>
      <c r="G224" s="78"/>
      <c r="H224" s="79"/>
      <c r="I224" s="78"/>
      <c r="J224" s="80"/>
      <c r="K224" s="81"/>
      <c r="L224" s="82">
        <f>IF('Journal prep'!I41=0,0,'Journal prep'!I41)</f>
        <v>0</v>
      </c>
      <c r="M224" s="83">
        <f t="shared" si="15"/>
        <v>0</v>
      </c>
      <c r="N224" s="344" t="str">
        <f>IF('Journal prep'!K41=" "," ",'Journal prep'!K41)</f>
        <v xml:space="preserve">IMPREST: Cash Spent by  00-Jan-00 to 00-Jan-00 </v>
      </c>
      <c r="O224" s="305"/>
      <c r="P224" s="258"/>
      <c r="Q224" s="340" t="s">
        <v>251</v>
      </c>
      <c r="R224" s="258"/>
      <c r="S224" s="348" t="str">
        <f>'Journal prep'!F41</f>
        <v xml:space="preserve"> </v>
      </c>
      <c r="T224" s="349" t="s">
        <v>250</v>
      </c>
      <c r="U224" s="344">
        <f>IF('Journal prep'!I41=0,0,'Journal prep'!J41)</f>
        <v>0</v>
      </c>
      <c r="V224" s="258"/>
      <c r="W224" s="258"/>
      <c r="X224" s="258"/>
      <c r="Y224" s="258"/>
      <c r="Z224" s="258"/>
      <c r="AA224" s="258"/>
      <c r="AB224" s="258"/>
      <c r="AC224" s="258"/>
      <c r="AD224" s="258"/>
      <c r="AE224" s="258"/>
      <c r="AF224" s="258"/>
      <c r="AG224" s="258"/>
      <c r="AH224" s="258"/>
      <c r="AI224" s="258"/>
      <c r="AJ224" s="258"/>
    </row>
    <row r="225" spans="1:36" ht="15" customHeight="1" x14ac:dyDescent="0.25">
      <c r="A225" s="170" t="str">
        <f t="shared" si="11"/>
        <v/>
      </c>
      <c r="B225" s="170">
        <f t="shared" si="12"/>
        <v>175</v>
      </c>
      <c r="C225" s="302"/>
      <c r="D225" s="77" t="s">
        <v>253</v>
      </c>
      <c r="E225" s="78">
        <v>90000</v>
      </c>
      <c r="F225" s="78"/>
      <c r="G225" s="78"/>
      <c r="H225" s="79"/>
      <c r="I225" s="78"/>
      <c r="J225" s="80"/>
      <c r="K225" s="81"/>
      <c r="L225" s="82">
        <f>IF('Journal prep'!I42=0,0,'Journal prep'!I42)</f>
        <v>0</v>
      </c>
      <c r="M225" s="83">
        <f t="shared" si="15"/>
        <v>0</v>
      </c>
      <c r="N225" s="344" t="str">
        <f>IF('Journal prep'!K42=" "," ",'Journal prep'!K42)</f>
        <v xml:space="preserve">IMPREST: Cash Spent by  00-Jan-00 to 00-Jan-00 </v>
      </c>
      <c r="O225" s="305"/>
      <c r="P225" s="258"/>
      <c r="Q225" s="340" t="s">
        <v>251</v>
      </c>
      <c r="R225" s="258"/>
      <c r="S225" s="348" t="str">
        <f>'Journal prep'!F42</f>
        <v xml:space="preserve"> </v>
      </c>
      <c r="T225" s="349" t="s">
        <v>250</v>
      </c>
      <c r="U225" s="344">
        <f>IF('Journal prep'!I42=0,0,'Journal prep'!J42)</f>
        <v>0</v>
      </c>
      <c r="V225" s="258"/>
      <c r="W225" s="258"/>
      <c r="X225" s="258"/>
      <c r="Y225" s="258"/>
      <c r="Z225" s="258"/>
      <c r="AA225" s="258"/>
      <c r="AB225" s="258"/>
      <c r="AC225" s="258"/>
      <c r="AD225" s="258"/>
      <c r="AE225" s="258"/>
      <c r="AF225" s="258"/>
      <c r="AG225" s="258"/>
      <c r="AH225" s="258"/>
      <c r="AI225" s="258"/>
      <c r="AJ225" s="258"/>
    </row>
    <row r="226" spans="1:36" ht="15" customHeight="1" x14ac:dyDescent="0.25">
      <c r="A226" s="170" t="str">
        <f t="shared" si="11"/>
        <v/>
      </c>
      <c r="B226" s="170">
        <f t="shared" si="12"/>
        <v>176</v>
      </c>
      <c r="C226" s="302"/>
      <c r="D226" s="77" t="s">
        <v>253</v>
      </c>
      <c r="E226" s="78">
        <v>90000</v>
      </c>
      <c r="F226" s="78"/>
      <c r="G226" s="78"/>
      <c r="H226" s="79"/>
      <c r="I226" s="78"/>
      <c r="J226" s="80"/>
      <c r="K226" s="81"/>
      <c r="L226" s="82">
        <f>IF('Journal prep'!I43=0,0,'Journal prep'!I43)</f>
        <v>0</v>
      </c>
      <c r="M226" s="83">
        <f t="shared" si="15"/>
        <v>0</v>
      </c>
      <c r="N226" s="344" t="str">
        <f>IF('Journal prep'!K43=" "," ",'Journal prep'!K43)</f>
        <v xml:space="preserve">IMPREST: Cash Spent by  00-Jan-00 to 00-Jan-00 </v>
      </c>
      <c r="O226" s="305"/>
      <c r="P226" s="258"/>
      <c r="Q226" s="340" t="s">
        <v>251</v>
      </c>
      <c r="R226" s="258"/>
      <c r="S226" s="348" t="str">
        <f>'Journal prep'!F43</f>
        <v xml:space="preserve"> </v>
      </c>
      <c r="T226" s="349" t="s">
        <v>250</v>
      </c>
      <c r="U226" s="344">
        <f>IF('Journal prep'!I43=0,0,'Journal prep'!J43)</f>
        <v>0</v>
      </c>
      <c r="V226" s="258"/>
      <c r="W226" s="258"/>
      <c r="X226" s="258"/>
      <c r="Y226" s="258"/>
      <c r="Z226" s="258"/>
      <c r="AA226" s="258"/>
      <c r="AB226" s="258"/>
      <c r="AC226" s="258"/>
      <c r="AD226" s="258"/>
      <c r="AE226" s="258"/>
      <c r="AF226" s="258"/>
      <c r="AG226" s="258"/>
      <c r="AH226" s="258"/>
      <c r="AI226" s="258"/>
      <c r="AJ226" s="258"/>
    </row>
    <row r="227" spans="1:36" ht="15" customHeight="1" x14ac:dyDescent="0.25">
      <c r="A227" s="170" t="str">
        <f t="shared" si="11"/>
        <v/>
      </c>
      <c r="B227" s="170">
        <f t="shared" si="12"/>
        <v>177</v>
      </c>
      <c r="C227" s="302"/>
      <c r="D227" s="77" t="s">
        <v>253</v>
      </c>
      <c r="E227" s="78">
        <v>90000</v>
      </c>
      <c r="F227" s="78"/>
      <c r="G227" s="78"/>
      <c r="H227" s="79"/>
      <c r="I227" s="78"/>
      <c r="J227" s="80"/>
      <c r="K227" s="81"/>
      <c r="L227" s="82">
        <f>IF('Journal prep'!I44=0,0,'Journal prep'!I44)</f>
        <v>0</v>
      </c>
      <c r="M227" s="83">
        <f t="shared" si="15"/>
        <v>0</v>
      </c>
      <c r="N227" s="344" t="str">
        <f>IF('Journal prep'!K44=" "," ",'Journal prep'!K44)</f>
        <v xml:space="preserve">IMPREST: Cash Spent by  00-Jan-00 to 00-Jan-00 </v>
      </c>
      <c r="O227" s="305"/>
      <c r="P227" s="258"/>
      <c r="Q227" s="340" t="s">
        <v>251</v>
      </c>
      <c r="R227" s="258"/>
      <c r="S227" s="348" t="str">
        <f>'Journal prep'!F44</f>
        <v xml:space="preserve"> </v>
      </c>
      <c r="T227" s="349" t="s">
        <v>250</v>
      </c>
      <c r="U227" s="344">
        <f>IF('Journal prep'!I44=0,0,'Journal prep'!J44)</f>
        <v>0</v>
      </c>
      <c r="V227" s="258"/>
      <c r="W227" s="258"/>
      <c r="X227" s="258"/>
      <c r="Y227" s="258"/>
      <c r="Z227" s="258"/>
      <c r="AA227" s="258"/>
      <c r="AB227" s="258"/>
      <c r="AC227" s="258"/>
      <c r="AD227" s="258"/>
      <c r="AE227" s="258"/>
      <c r="AF227" s="258"/>
      <c r="AG227" s="258"/>
      <c r="AH227" s="258"/>
      <c r="AI227" s="258"/>
      <c r="AJ227" s="258"/>
    </row>
    <row r="228" spans="1:36" ht="15" customHeight="1" x14ac:dyDescent="0.25">
      <c r="A228" s="170" t="str">
        <f t="shared" si="11"/>
        <v/>
      </c>
      <c r="B228" s="170">
        <f t="shared" si="12"/>
        <v>178</v>
      </c>
      <c r="C228" s="302"/>
      <c r="D228" s="77" t="s">
        <v>253</v>
      </c>
      <c r="E228" s="78">
        <v>90000</v>
      </c>
      <c r="F228" s="78"/>
      <c r="G228" s="78"/>
      <c r="H228" s="79"/>
      <c r="I228" s="78"/>
      <c r="J228" s="80"/>
      <c r="K228" s="81"/>
      <c r="L228" s="82">
        <f>IF('Journal prep'!I45=0,0,'Journal prep'!I45)</f>
        <v>0</v>
      </c>
      <c r="M228" s="83">
        <f t="shared" si="15"/>
        <v>0</v>
      </c>
      <c r="N228" s="344" t="str">
        <f>IF('Journal prep'!K45=" "," ",'Journal prep'!K45)</f>
        <v xml:space="preserve">IMPREST: Cash Spent by  00-Jan-00 to 00-Jan-00 </v>
      </c>
      <c r="O228" s="305"/>
      <c r="P228" s="258"/>
      <c r="Q228" s="340" t="s">
        <v>251</v>
      </c>
      <c r="R228" s="258"/>
      <c r="S228" s="348" t="str">
        <f>'Journal prep'!F45</f>
        <v xml:space="preserve"> </v>
      </c>
      <c r="T228" s="349" t="s">
        <v>250</v>
      </c>
      <c r="U228" s="344">
        <f>IF('Journal prep'!I45=0,0,'Journal prep'!J45)</f>
        <v>0</v>
      </c>
      <c r="V228" s="258"/>
      <c r="W228" s="258"/>
      <c r="X228" s="258"/>
      <c r="Y228" s="258"/>
      <c r="Z228" s="258"/>
      <c r="AA228" s="258"/>
      <c r="AB228" s="258"/>
      <c r="AC228" s="258"/>
      <c r="AD228" s="258"/>
      <c r="AE228" s="258"/>
      <c r="AF228" s="258"/>
      <c r="AG228" s="258"/>
      <c r="AH228" s="258"/>
      <c r="AI228" s="258"/>
      <c r="AJ228" s="258"/>
    </row>
    <row r="229" spans="1:36" ht="15" customHeight="1" x14ac:dyDescent="0.25">
      <c r="A229" s="170" t="str">
        <f t="shared" si="11"/>
        <v/>
      </c>
      <c r="B229" s="170">
        <f t="shared" si="12"/>
        <v>179</v>
      </c>
      <c r="C229" s="302"/>
      <c r="D229" s="77" t="s">
        <v>253</v>
      </c>
      <c r="E229" s="78">
        <v>90000</v>
      </c>
      <c r="F229" s="78"/>
      <c r="G229" s="78"/>
      <c r="H229" s="79"/>
      <c r="I229" s="78"/>
      <c r="J229" s="80"/>
      <c r="K229" s="81"/>
      <c r="L229" s="82">
        <f>IF('Journal prep'!I46=0,0,'Journal prep'!I46)</f>
        <v>0</v>
      </c>
      <c r="M229" s="83">
        <f t="shared" si="15"/>
        <v>0</v>
      </c>
      <c r="N229" s="344" t="str">
        <f>IF('Journal prep'!K46=" "," ",'Journal prep'!K46)</f>
        <v xml:space="preserve">IMPREST: Cash Spent by  00-Jan-00 to 00-Jan-00 </v>
      </c>
      <c r="O229" s="305"/>
      <c r="P229" s="258"/>
      <c r="Q229" s="340" t="s">
        <v>251</v>
      </c>
      <c r="R229" s="258"/>
      <c r="S229" s="348" t="str">
        <f>'Journal prep'!F46</f>
        <v xml:space="preserve"> </v>
      </c>
      <c r="T229" s="349" t="s">
        <v>250</v>
      </c>
      <c r="U229" s="344">
        <f>IF('Journal prep'!I46=0,0,'Journal prep'!J46)</f>
        <v>0</v>
      </c>
      <c r="V229" s="258"/>
      <c r="W229" s="258"/>
      <c r="X229" s="258"/>
      <c r="Y229" s="258"/>
      <c r="Z229" s="258"/>
      <c r="AA229" s="258"/>
      <c r="AB229" s="258"/>
      <c r="AC229" s="258"/>
      <c r="AD229" s="258"/>
      <c r="AE229" s="258"/>
      <c r="AF229" s="258"/>
      <c r="AG229" s="258"/>
      <c r="AH229" s="258"/>
      <c r="AI229" s="258"/>
      <c r="AJ229" s="258"/>
    </row>
    <row r="230" spans="1:36" ht="15" customHeight="1" x14ac:dyDescent="0.25">
      <c r="A230" s="170" t="str">
        <f t="shared" si="11"/>
        <v/>
      </c>
      <c r="B230" s="170">
        <f t="shared" si="12"/>
        <v>180</v>
      </c>
      <c r="C230" s="302"/>
      <c r="D230" s="77" t="s">
        <v>253</v>
      </c>
      <c r="E230" s="78">
        <v>90000</v>
      </c>
      <c r="F230" s="78"/>
      <c r="G230" s="78"/>
      <c r="H230" s="79"/>
      <c r="I230" s="78"/>
      <c r="J230" s="80"/>
      <c r="K230" s="81"/>
      <c r="L230" s="82">
        <f>IF('Journal prep'!I47=0,0,'Journal prep'!I47)</f>
        <v>0</v>
      </c>
      <c r="M230" s="83">
        <f t="shared" si="15"/>
        <v>0</v>
      </c>
      <c r="N230" s="344" t="str">
        <f>IF('Journal prep'!K47=" "," ",'Journal prep'!K47)</f>
        <v xml:space="preserve">IMPREST: Cash Spent by  00-Jan-00 to 00-Jan-00 </v>
      </c>
      <c r="O230" s="305"/>
      <c r="P230" s="258"/>
      <c r="Q230" s="340" t="s">
        <v>251</v>
      </c>
      <c r="R230" s="258"/>
      <c r="S230" s="348" t="str">
        <f>'Journal prep'!F47</f>
        <v xml:space="preserve"> </v>
      </c>
      <c r="T230" s="349" t="s">
        <v>250</v>
      </c>
      <c r="U230" s="344">
        <f>IF('Journal prep'!I47=0,0,'Journal prep'!J47)</f>
        <v>0</v>
      </c>
      <c r="V230" s="258"/>
      <c r="W230" s="258"/>
      <c r="X230" s="258"/>
      <c r="Y230" s="258"/>
      <c r="Z230" s="258"/>
      <c r="AA230" s="258"/>
      <c r="AB230" s="258"/>
      <c r="AC230" s="258"/>
      <c r="AD230" s="258"/>
      <c r="AE230" s="258"/>
      <c r="AF230" s="258"/>
      <c r="AG230" s="258"/>
      <c r="AH230" s="258"/>
      <c r="AI230" s="258"/>
      <c r="AJ230" s="258"/>
    </row>
    <row r="231" spans="1:36" ht="15" customHeight="1" x14ac:dyDescent="0.25">
      <c r="A231" s="170" t="str">
        <f t="shared" si="11"/>
        <v/>
      </c>
      <c r="B231" s="170">
        <f t="shared" si="12"/>
        <v>181</v>
      </c>
      <c r="C231" s="302"/>
      <c r="D231" s="77" t="s">
        <v>253</v>
      </c>
      <c r="E231" s="78">
        <v>90000</v>
      </c>
      <c r="F231" s="78"/>
      <c r="G231" s="78"/>
      <c r="H231" s="79"/>
      <c r="I231" s="78"/>
      <c r="J231" s="80"/>
      <c r="K231" s="81"/>
      <c r="L231" s="82">
        <f>IF('Journal prep'!I48=0,0,'Journal prep'!I48)</f>
        <v>0</v>
      </c>
      <c r="M231" s="83">
        <f t="shared" si="15"/>
        <v>0</v>
      </c>
      <c r="N231" s="344" t="str">
        <f>IF('Journal prep'!K48=" "," ",'Journal prep'!K48)</f>
        <v xml:space="preserve">IMPREST: Cash Spent by  00-Jan-00 to 00-Jan-00 </v>
      </c>
      <c r="O231" s="305"/>
      <c r="P231" s="258"/>
      <c r="Q231" s="340" t="s">
        <v>251</v>
      </c>
      <c r="R231" s="258"/>
      <c r="S231" s="348" t="str">
        <f>'Journal prep'!F48</f>
        <v xml:space="preserve"> </v>
      </c>
      <c r="T231" s="349" t="s">
        <v>250</v>
      </c>
      <c r="U231" s="344">
        <f>IF('Journal prep'!I48=0,0,'Journal prep'!J48)</f>
        <v>0</v>
      </c>
      <c r="V231" s="258"/>
      <c r="W231" s="258"/>
      <c r="X231" s="258"/>
      <c r="Y231" s="258"/>
      <c r="Z231" s="258"/>
      <c r="AA231" s="258"/>
      <c r="AB231" s="258"/>
      <c r="AC231" s="258"/>
      <c r="AD231" s="258"/>
      <c r="AE231" s="258"/>
      <c r="AF231" s="258"/>
      <c r="AG231" s="258"/>
      <c r="AH231" s="258"/>
      <c r="AI231" s="258"/>
      <c r="AJ231" s="258"/>
    </row>
    <row r="232" spans="1:36" ht="15" customHeight="1" x14ac:dyDescent="0.25">
      <c r="A232" s="170" t="str">
        <f t="shared" si="11"/>
        <v/>
      </c>
      <c r="B232" s="170">
        <f t="shared" si="12"/>
        <v>182</v>
      </c>
      <c r="C232" s="302"/>
      <c r="D232" s="77" t="s">
        <v>253</v>
      </c>
      <c r="E232" s="78">
        <v>90000</v>
      </c>
      <c r="F232" s="78"/>
      <c r="G232" s="78"/>
      <c r="H232" s="79"/>
      <c r="I232" s="78"/>
      <c r="J232" s="80"/>
      <c r="K232" s="81"/>
      <c r="L232" s="82">
        <f>IF('Journal prep'!I49=0,0,'Journal prep'!I49)</f>
        <v>0</v>
      </c>
      <c r="M232" s="83">
        <f t="shared" si="15"/>
        <v>0</v>
      </c>
      <c r="N232" s="344" t="str">
        <f>IF('Journal prep'!K49=" "," ",'Journal prep'!K49)</f>
        <v xml:space="preserve">IMPREST: Cash Spent by  00-Jan-00 to 00-Jan-00 </v>
      </c>
      <c r="O232" s="305"/>
      <c r="P232" s="258"/>
      <c r="Q232" s="340" t="s">
        <v>251</v>
      </c>
      <c r="R232" s="258"/>
      <c r="S232" s="348" t="str">
        <f>'Journal prep'!F49</f>
        <v xml:space="preserve"> </v>
      </c>
      <c r="T232" s="349" t="s">
        <v>250</v>
      </c>
      <c r="U232" s="344">
        <f>IF('Journal prep'!I49=0,0,'Journal prep'!J49)</f>
        <v>0</v>
      </c>
      <c r="V232" s="258"/>
      <c r="W232" s="258"/>
      <c r="X232" s="258"/>
      <c r="Y232" s="258"/>
      <c r="Z232" s="258"/>
      <c r="AA232" s="258"/>
      <c r="AB232" s="258"/>
      <c r="AC232" s="258"/>
      <c r="AD232" s="258"/>
      <c r="AE232" s="258"/>
      <c r="AF232" s="258"/>
      <c r="AG232" s="258"/>
      <c r="AH232" s="258"/>
      <c r="AI232" s="258"/>
      <c r="AJ232" s="258"/>
    </row>
    <row r="233" spans="1:36" ht="15" customHeight="1" x14ac:dyDescent="0.25">
      <c r="A233" s="170" t="str">
        <f t="shared" si="11"/>
        <v/>
      </c>
      <c r="B233" s="170">
        <f t="shared" si="12"/>
        <v>183</v>
      </c>
      <c r="C233" s="302"/>
      <c r="D233" s="77" t="s">
        <v>253</v>
      </c>
      <c r="E233" s="78">
        <v>90000</v>
      </c>
      <c r="F233" s="78"/>
      <c r="G233" s="78"/>
      <c r="H233" s="79"/>
      <c r="I233" s="78"/>
      <c r="J233" s="80"/>
      <c r="K233" s="81"/>
      <c r="L233" s="82">
        <f>IF('Journal prep'!I50=0,0,'Journal prep'!I50)</f>
        <v>0</v>
      </c>
      <c r="M233" s="83">
        <f t="shared" si="15"/>
        <v>0</v>
      </c>
      <c r="N233" s="344" t="str">
        <f>IF('Journal prep'!K50=" "," ",'Journal prep'!K50)</f>
        <v xml:space="preserve">IMPREST: Cash Spent by  00-Jan-00 to 00-Jan-00 </v>
      </c>
      <c r="O233" s="305"/>
      <c r="P233" s="258"/>
      <c r="Q233" s="340" t="s">
        <v>251</v>
      </c>
      <c r="R233" s="258"/>
      <c r="S233" s="348" t="str">
        <f>'Journal prep'!F50</f>
        <v xml:space="preserve"> </v>
      </c>
      <c r="T233" s="349" t="s">
        <v>250</v>
      </c>
      <c r="U233" s="344">
        <f>IF('Journal prep'!I50=0,0,'Journal prep'!J50)</f>
        <v>0</v>
      </c>
      <c r="V233" s="258"/>
      <c r="W233" s="258"/>
      <c r="X233" s="258"/>
      <c r="Y233" s="258"/>
      <c r="Z233" s="258"/>
      <c r="AA233" s="258"/>
      <c r="AB233" s="258"/>
      <c r="AC233" s="258"/>
      <c r="AD233" s="258"/>
      <c r="AE233" s="258"/>
      <c r="AF233" s="258"/>
      <c r="AG233" s="258"/>
      <c r="AH233" s="258"/>
      <c r="AI233" s="258"/>
      <c r="AJ233" s="258"/>
    </row>
    <row r="234" spans="1:36" ht="15" customHeight="1" x14ac:dyDescent="0.25">
      <c r="A234" s="170" t="str">
        <f t="shared" si="11"/>
        <v/>
      </c>
      <c r="B234" s="170">
        <f t="shared" si="12"/>
        <v>184</v>
      </c>
      <c r="C234" s="302"/>
      <c r="D234" s="77" t="s">
        <v>253</v>
      </c>
      <c r="E234" s="78">
        <v>90000</v>
      </c>
      <c r="F234" s="78"/>
      <c r="G234" s="78"/>
      <c r="H234" s="79"/>
      <c r="I234" s="78"/>
      <c r="J234" s="80"/>
      <c r="K234" s="81"/>
      <c r="L234" s="82">
        <f>IF('Journal prep'!I51=0,0,'Journal prep'!I51)</f>
        <v>0</v>
      </c>
      <c r="M234" s="83">
        <f t="shared" si="15"/>
        <v>0</v>
      </c>
      <c r="N234" s="344" t="str">
        <f>IF('Journal prep'!K51=" "," ",'Journal prep'!K51)</f>
        <v xml:space="preserve">IMPREST: Cash Spent by  00-Jan-00 to 00-Jan-00 </v>
      </c>
      <c r="O234" s="305"/>
      <c r="P234" s="258"/>
      <c r="Q234" s="340" t="s">
        <v>251</v>
      </c>
      <c r="R234" s="258"/>
      <c r="S234" s="348" t="str">
        <f>'Journal prep'!F51</f>
        <v xml:space="preserve"> </v>
      </c>
      <c r="T234" s="349" t="s">
        <v>250</v>
      </c>
      <c r="U234" s="344">
        <f>IF('Journal prep'!I51=0,0,'Journal prep'!J51)</f>
        <v>0</v>
      </c>
      <c r="V234" s="258"/>
      <c r="W234" s="258"/>
      <c r="X234" s="258"/>
      <c r="Y234" s="258"/>
      <c r="Z234" s="258"/>
      <c r="AA234" s="258"/>
      <c r="AB234" s="258"/>
      <c r="AC234" s="258"/>
      <c r="AD234" s="258"/>
      <c r="AE234" s="258"/>
      <c r="AF234" s="258"/>
      <c r="AG234" s="258"/>
      <c r="AH234" s="258"/>
      <c r="AI234" s="258"/>
      <c r="AJ234" s="258"/>
    </row>
    <row r="235" spans="1:36" ht="15" customHeight="1" x14ac:dyDescent="0.25">
      <c r="A235" s="170" t="str">
        <f t="shared" si="11"/>
        <v/>
      </c>
      <c r="B235" s="170">
        <f t="shared" si="12"/>
        <v>185</v>
      </c>
      <c r="C235" s="302"/>
      <c r="D235" s="77" t="s">
        <v>253</v>
      </c>
      <c r="E235" s="78">
        <v>90000</v>
      </c>
      <c r="F235" s="78"/>
      <c r="G235" s="78"/>
      <c r="H235" s="79"/>
      <c r="I235" s="78"/>
      <c r="J235" s="80"/>
      <c r="K235" s="81"/>
      <c r="L235" s="82">
        <f>IF('Journal prep'!I52=0,0,'Journal prep'!I52)</f>
        <v>0</v>
      </c>
      <c r="M235" s="83">
        <f t="shared" si="15"/>
        <v>0</v>
      </c>
      <c r="N235" s="344" t="str">
        <f>IF('Journal prep'!K52=" "," ",'Journal prep'!K52)</f>
        <v xml:space="preserve">IMPREST: Cash Spent by  00-Jan-00 to 00-Jan-00 </v>
      </c>
      <c r="O235" s="305"/>
      <c r="P235" s="258"/>
      <c r="Q235" s="340" t="s">
        <v>251</v>
      </c>
      <c r="R235" s="258"/>
      <c r="S235" s="348" t="str">
        <f>'Journal prep'!F52</f>
        <v xml:space="preserve"> </v>
      </c>
      <c r="T235" s="349" t="s">
        <v>250</v>
      </c>
      <c r="U235" s="344">
        <f>IF('Journal prep'!I52=0,0,'Journal prep'!J52)</f>
        <v>0</v>
      </c>
      <c r="V235" s="258"/>
      <c r="W235" s="258"/>
      <c r="X235" s="258"/>
      <c r="Y235" s="258"/>
      <c r="Z235" s="258"/>
      <c r="AA235" s="258"/>
      <c r="AB235" s="258"/>
      <c r="AC235" s="258"/>
      <c r="AD235" s="258"/>
      <c r="AE235" s="258"/>
      <c r="AF235" s="258"/>
      <c r="AG235" s="258"/>
      <c r="AH235" s="258"/>
      <c r="AI235" s="258"/>
      <c r="AJ235" s="258"/>
    </row>
    <row r="236" spans="1:36" ht="15" customHeight="1" x14ac:dyDescent="0.25">
      <c r="A236" s="170" t="str">
        <f t="shared" si="11"/>
        <v/>
      </c>
      <c r="B236" s="170">
        <f t="shared" si="12"/>
        <v>186</v>
      </c>
      <c r="C236" s="302"/>
      <c r="D236" s="77" t="s">
        <v>253</v>
      </c>
      <c r="E236" s="78">
        <v>90000</v>
      </c>
      <c r="F236" s="78"/>
      <c r="G236" s="78"/>
      <c r="H236" s="79"/>
      <c r="I236" s="78"/>
      <c r="J236" s="80"/>
      <c r="K236" s="81"/>
      <c r="L236" s="82">
        <f>IF('Journal prep'!I53=0,0,'Journal prep'!I53)</f>
        <v>0</v>
      </c>
      <c r="M236" s="83">
        <f t="shared" si="15"/>
        <v>0</v>
      </c>
      <c r="N236" s="344" t="str">
        <f>IF('Journal prep'!K53=" "," ",'Journal prep'!K53)</f>
        <v xml:space="preserve">IMPREST: Cash Spent by  00-Jan-00 to 00-Jan-00 </v>
      </c>
      <c r="O236" s="305"/>
      <c r="P236" s="258"/>
      <c r="Q236" s="340" t="s">
        <v>251</v>
      </c>
      <c r="R236" s="258"/>
      <c r="S236" s="348" t="str">
        <f>'Journal prep'!F53</f>
        <v xml:space="preserve"> </v>
      </c>
      <c r="T236" s="349" t="s">
        <v>250</v>
      </c>
      <c r="U236" s="344">
        <f>IF('Journal prep'!I53=0,0,'Journal prep'!J53)</f>
        <v>0</v>
      </c>
      <c r="V236" s="258"/>
      <c r="W236" s="258"/>
      <c r="X236" s="258"/>
      <c r="Y236" s="258"/>
      <c r="Z236" s="258"/>
      <c r="AA236" s="258"/>
      <c r="AB236" s="258"/>
      <c r="AC236" s="258"/>
      <c r="AD236" s="258"/>
      <c r="AE236" s="258"/>
      <c r="AF236" s="258"/>
      <c r="AG236" s="258"/>
      <c r="AH236" s="258"/>
      <c r="AI236" s="258"/>
      <c r="AJ236" s="258"/>
    </row>
    <row r="237" spans="1:36" ht="15" customHeight="1" x14ac:dyDescent="0.25">
      <c r="A237" s="170" t="str">
        <f t="shared" si="11"/>
        <v/>
      </c>
      <c r="B237" s="170">
        <f t="shared" si="12"/>
        <v>187</v>
      </c>
      <c r="C237" s="302"/>
      <c r="D237" s="77" t="s">
        <v>253</v>
      </c>
      <c r="E237" s="78">
        <v>90000</v>
      </c>
      <c r="F237" s="78"/>
      <c r="G237" s="78"/>
      <c r="H237" s="79"/>
      <c r="I237" s="78"/>
      <c r="J237" s="80"/>
      <c r="K237" s="81"/>
      <c r="L237" s="82">
        <f>IF('Journal prep'!I54=0,0,'Journal prep'!I54)</f>
        <v>0</v>
      </c>
      <c r="M237" s="83">
        <f t="shared" si="15"/>
        <v>0</v>
      </c>
      <c r="N237" s="344" t="str">
        <f>IF('Journal prep'!K54=" "," ",'Journal prep'!K54)</f>
        <v xml:space="preserve">IMPREST: Cash Spent by  00-Jan-00 to 00-Jan-00 </v>
      </c>
      <c r="O237" s="305"/>
      <c r="P237" s="258"/>
      <c r="Q237" s="340" t="s">
        <v>251</v>
      </c>
      <c r="R237" s="258"/>
      <c r="S237" s="348" t="str">
        <f>'Journal prep'!F54</f>
        <v xml:space="preserve"> </v>
      </c>
      <c r="T237" s="349" t="s">
        <v>250</v>
      </c>
      <c r="U237" s="344">
        <f>IF('Journal prep'!I54=0,0,'Journal prep'!J54)</f>
        <v>0</v>
      </c>
      <c r="V237" s="258"/>
      <c r="W237" s="258"/>
      <c r="X237" s="258"/>
      <c r="Y237" s="258"/>
      <c r="Z237" s="258"/>
      <c r="AA237" s="258"/>
      <c r="AB237" s="258"/>
      <c r="AC237" s="258"/>
      <c r="AD237" s="258"/>
      <c r="AE237" s="258"/>
      <c r="AF237" s="258"/>
      <c r="AG237" s="258"/>
      <c r="AH237" s="258"/>
      <c r="AI237" s="258"/>
      <c r="AJ237" s="258"/>
    </row>
    <row r="238" spans="1:36" ht="15" customHeight="1" x14ac:dyDescent="0.25">
      <c r="A238" s="170" t="str">
        <f t="shared" si="11"/>
        <v/>
      </c>
      <c r="B238" s="170">
        <f t="shared" si="12"/>
        <v>188</v>
      </c>
      <c r="C238" s="302"/>
      <c r="D238" s="77" t="s">
        <v>253</v>
      </c>
      <c r="E238" s="78">
        <v>90000</v>
      </c>
      <c r="F238" s="78"/>
      <c r="G238" s="78"/>
      <c r="H238" s="79"/>
      <c r="I238" s="78"/>
      <c r="J238" s="80"/>
      <c r="K238" s="81"/>
      <c r="L238" s="82">
        <f>IF('Journal prep'!I55=0,0,'Journal prep'!I55)</f>
        <v>0</v>
      </c>
      <c r="M238" s="83">
        <f t="shared" si="15"/>
        <v>0</v>
      </c>
      <c r="N238" s="344" t="str">
        <f>IF('Journal prep'!K55=" "," ",'Journal prep'!K55)</f>
        <v xml:space="preserve">IMPREST: Cash Spent by  00-Jan-00 to 00-Jan-00 </v>
      </c>
      <c r="O238" s="305"/>
      <c r="P238" s="258"/>
      <c r="Q238" s="340" t="s">
        <v>251</v>
      </c>
      <c r="R238" s="258"/>
      <c r="S238" s="348" t="str">
        <f>'Journal prep'!F55</f>
        <v xml:space="preserve"> </v>
      </c>
      <c r="T238" s="349" t="s">
        <v>250</v>
      </c>
      <c r="U238" s="344">
        <f>IF('Journal prep'!I55=0,0,'Journal prep'!J55)</f>
        <v>0</v>
      </c>
      <c r="V238" s="258"/>
      <c r="W238" s="258"/>
      <c r="X238" s="258"/>
      <c r="Y238" s="258"/>
      <c r="Z238" s="258"/>
      <c r="AA238" s="258"/>
      <c r="AB238" s="258"/>
      <c r="AC238" s="258"/>
      <c r="AD238" s="258"/>
      <c r="AE238" s="258"/>
      <c r="AF238" s="258"/>
      <c r="AG238" s="258"/>
      <c r="AH238" s="258"/>
      <c r="AI238" s="258"/>
      <c r="AJ238" s="258"/>
    </row>
    <row r="239" spans="1:36" ht="15" customHeight="1" x14ac:dyDescent="0.25">
      <c r="A239" s="170" t="str">
        <f t="shared" si="11"/>
        <v/>
      </c>
      <c r="B239" s="170">
        <f t="shared" si="12"/>
        <v>189</v>
      </c>
      <c r="C239" s="302"/>
      <c r="D239" s="77" t="s">
        <v>253</v>
      </c>
      <c r="E239" s="78">
        <v>90000</v>
      </c>
      <c r="F239" s="78"/>
      <c r="G239" s="78"/>
      <c r="H239" s="79"/>
      <c r="I239" s="78"/>
      <c r="J239" s="80"/>
      <c r="K239" s="81"/>
      <c r="L239" s="82">
        <f>IF('Journal prep'!I56=0,0,'Journal prep'!I56)</f>
        <v>0</v>
      </c>
      <c r="M239" s="83">
        <f t="shared" si="15"/>
        <v>0</v>
      </c>
      <c r="N239" s="344" t="str">
        <f>IF('Journal prep'!K56=" "," ",'Journal prep'!K56)</f>
        <v xml:space="preserve">IMPREST: Cash Spent by  00-Jan-00 to 00-Jan-00 </v>
      </c>
      <c r="O239" s="305"/>
      <c r="P239" s="258"/>
      <c r="Q239" s="340" t="s">
        <v>251</v>
      </c>
      <c r="R239" s="258"/>
      <c r="S239" s="348" t="str">
        <f>'Journal prep'!F56</f>
        <v xml:space="preserve"> </v>
      </c>
      <c r="T239" s="349" t="s">
        <v>250</v>
      </c>
      <c r="U239" s="344">
        <f>IF('Journal prep'!I56=0,0,'Journal prep'!J56)</f>
        <v>0</v>
      </c>
      <c r="V239" s="258"/>
      <c r="W239" s="258"/>
      <c r="X239" s="258"/>
      <c r="Y239" s="258"/>
      <c r="Z239" s="258"/>
      <c r="AA239" s="258"/>
      <c r="AB239" s="258"/>
      <c r="AC239" s="258"/>
      <c r="AD239" s="258"/>
      <c r="AE239" s="258"/>
      <c r="AF239" s="258"/>
      <c r="AG239" s="258"/>
      <c r="AH239" s="258"/>
      <c r="AI239" s="258"/>
      <c r="AJ239" s="258"/>
    </row>
    <row r="240" spans="1:36" ht="15" customHeight="1" x14ac:dyDescent="0.25">
      <c r="A240" s="170" t="str">
        <f t="shared" si="11"/>
        <v/>
      </c>
      <c r="B240" s="170">
        <f t="shared" si="12"/>
        <v>190</v>
      </c>
      <c r="C240" s="302"/>
      <c r="D240" s="77" t="s">
        <v>253</v>
      </c>
      <c r="E240" s="78">
        <v>90000</v>
      </c>
      <c r="F240" s="78"/>
      <c r="G240" s="78"/>
      <c r="H240" s="79"/>
      <c r="I240" s="78"/>
      <c r="J240" s="80"/>
      <c r="K240" s="81"/>
      <c r="L240" s="82">
        <f>IF('Journal prep'!I57=0,0,'Journal prep'!I57)</f>
        <v>0</v>
      </c>
      <c r="M240" s="83">
        <f t="shared" si="15"/>
        <v>0</v>
      </c>
      <c r="N240" s="344" t="str">
        <f>IF('Journal prep'!K57=" "," ",'Journal prep'!K57)</f>
        <v xml:space="preserve">IMPREST: Cash Spent by  00-Jan-00 to 00-Jan-00 </v>
      </c>
      <c r="O240" s="305"/>
      <c r="P240" s="258"/>
      <c r="Q240" s="340" t="s">
        <v>251</v>
      </c>
      <c r="R240" s="258"/>
      <c r="S240" s="348" t="str">
        <f>'Journal prep'!F57</f>
        <v xml:space="preserve"> </v>
      </c>
      <c r="T240" s="349" t="s">
        <v>250</v>
      </c>
      <c r="U240" s="344">
        <f>IF('Journal prep'!I57=0,0,'Journal prep'!J57)</f>
        <v>0</v>
      </c>
      <c r="V240" s="258"/>
      <c r="W240" s="258"/>
      <c r="X240" s="258"/>
      <c r="Y240" s="258"/>
      <c r="Z240" s="258"/>
      <c r="AA240" s="258"/>
      <c r="AB240" s="258"/>
      <c r="AC240" s="258"/>
      <c r="AD240" s="258"/>
      <c r="AE240" s="258"/>
      <c r="AF240" s="258"/>
      <c r="AG240" s="258"/>
      <c r="AH240" s="258"/>
      <c r="AI240" s="258"/>
      <c r="AJ240" s="258"/>
    </row>
    <row r="241" spans="1:36" ht="15" customHeight="1" x14ac:dyDescent="0.25">
      <c r="A241" s="170" t="str">
        <f t="shared" si="11"/>
        <v/>
      </c>
      <c r="B241" s="170">
        <f t="shared" si="12"/>
        <v>191</v>
      </c>
      <c r="C241" s="302"/>
      <c r="D241" s="77" t="s">
        <v>253</v>
      </c>
      <c r="E241" s="78">
        <v>90000</v>
      </c>
      <c r="F241" s="78"/>
      <c r="G241" s="78"/>
      <c r="H241" s="79"/>
      <c r="I241" s="78"/>
      <c r="J241" s="80"/>
      <c r="K241" s="81"/>
      <c r="L241" s="82">
        <f>IF('Journal prep'!I58=0,0,'Journal prep'!I58)</f>
        <v>0</v>
      </c>
      <c r="M241" s="83">
        <f t="shared" si="15"/>
        <v>0</v>
      </c>
      <c r="N241" s="344" t="str">
        <f>IF('Journal prep'!K58=" "," ",'Journal prep'!K58)</f>
        <v xml:space="preserve">IMPREST: Cash Spent by  00-Jan-00 to 00-Jan-00 </v>
      </c>
      <c r="O241" s="305"/>
      <c r="P241" s="258"/>
      <c r="Q241" s="340" t="s">
        <v>251</v>
      </c>
      <c r="R241" s="258"/>
      <c r="S241" s="348" t="str">
        <f>'Journal prep'!F58</f>
        <v xml:space="preserve"> </v>
      </c>
      <c r="T241" s="349" t="s">
        <v>250</v>
      </c>
      <c r="U241" s="344">
        <f>IF('Journal prep'!I58=0,0,'Journal prep'!J58)</f>
        <v>0</v>
      </c>
      <c r="V241" s="258"/>
      <c r="W241" s="258"/>
      <c r="X241" s="258"/>
      <c r="Y241" s="258"/>
      <c r="Z241" s="258"/>
      <c r="AA241" s="258"/>
      <c r="AB241" s="258"/>
      <c r="AC241" s="258"/>
      <c r="AD241" s="258"/>
      <c r="AE241" s="258"/>
      <c r="AF241" s="258"/>
      <c r="AG241" s="258"/>
      <c r="AH241" s="258"/>
      <c r="AI241" s="258"/>
      <c r="AJ241" s="258"/>
    </row>
    <row r="242" spans="1:36" ht="15" customHeight="1" x14ac:dyDescent="0.25">
      <c r="A242" s="170" t="str">
        <f t="shared" si="11"/>
        <v/>
      </c>
      <c r="B242" s="170">
        <f t="shared" si="12"/>
        <v>192</v>
      </c>
      <c r="C242" s="302"/>
      <c r="D242" s="77" t="s">
        <v>253</v>
      </c>
      <c r="E242" s="78">
        <v>90000</v>
      </c>
      <c r="F242" s="78"/>
      <c r="G242" s="78"/>
      <c r="H242" s="79"/>
      <c r="I242" s="78"/>
      <c r="J242" s="80"/>
      <c r="K242" s="81"/>
      <c r="L242" s="82">
        <f>IF('Journal prep'!I59=0,0,'Journal prep'!I59)</f>
        <v>0</v>
      </c>
      <c r="M242" s="83">
        <f t="shared" si="15"/>
        <v>0</v>
      </c>
      <c r="N242" s="344" t="str">
        <f>IF('Journal prep'!K59=" "," ",'Journal prep'!K59)</f>
        <v xml:space="preserve">IMPREST: Cash Spent by  00-Jan-00 to 00-Jan-00 </v>
      </c>
      <c r="O242" s="305"/>
      <c r="P242" s="258"/>
      <c r="Q242" s="340" t="s">
        <v>251</v>
      </c>
      <c r="R242" s="258"/>
      <c r="S242" s="348" t="str">
        <f>'Journal prep'!F59</f>
        <v xml:space="preserve"> </v>
      </c>
      <c r="T242" s="349" t="s">
        <v>250</v>
      </c>
      <c r="U242" s="344">
        <f>IF('Journal prep'!I59=0,0,'Journal prep'!J59)</f>
        <v>0</v>
      </c>
      <c r="V242" s="258"/>
      <c r="W242" s="258"/>
      <c r="X242" s="258"/>
      <c r="Y242" s="258"/>
      <c r="Z242" s="258"/>
      <c r="AA242" s="258"/>
      <c r="AB242" s="258"/>
      <c r="AC242" s="258"/>
      <c r="AD242" s="258"/>
      <c r="AE242" s="258"/>
      <c r="AF242" s="258"/>
      <c r="AG242" s="258"/>
      <c r="AH242" s="258"/>
      <c r="AI242" s="258"/>
      <c r="AJ242" s="258"/>
    </row>
    <row r="243" spans="1:36" ht="15" customHeight="1" x14ac:dyDescent="0.25">
      <c r="A243" s="170" t="str">
        <f t="shared" si="11"/>
        <v/>
      </c>
      <c r="B243" s="170">
        <f t="shared" si="12"/>
        <v>193</v>
      </c>
      <c r="C243" s="302"/>
      <c r="D243" s="77" t="s">
        <v>253</v>
      </c>
      <c r="E243" s="78">
        <v>90000</v>
      </c>
      <c r="F243" s="78"/>
      <c r="G243" s="78"/>
      <c r="H243" s="79"/>
      <c r="I243" s="78"/>
      <c r="J243" s="80"/>
      <c r="K243" s="81"/>
      <c r="L243" s="82">
        <f>IF('Journal prep'!I60=0,0,'Journal prep'!I60)</f>
        <v>0</v>
      </c>
      <c r="M243" s="83">
        <f t="shared" si="15"/>
        <v>0</v>
      </c>
      <c r="N243" s="344" t="str">
        <f>IF('Journal prep'!K60=" "," ",'Journal prep'!K60)</f>
        <v xml:space="preserve">IMPREST: Cash Spent by  00-Jan-00 to 00-Jan-00 </v>
      </c>
      <c r="O243" s="305"/>
      <c r="P243" s="258"/>
      <c r="Q243" s="340" t="s">
        <v>251</v>
      </c>
      <c r="R243" s="258"/>
      <c r="S243" s="348" t="str">
        <f>'Journal prep'!F60</f>
        <v xml:space="preserve"> </v>
      </c>
      <c r="T243" s="349" t="s">
        <v>250</v>
      </c>
      <c r="U243" s="344">
        <f>IF('Journal prep'!I60=0,0,'Journal prep'!J60)</f>
        <v>0</v>
      </c>
      <c r="V243" s="258"/>
      <c r="W243" s="258"/>
      <c r="X243" s="258"/>
      <c r="Y243" s="258"/>
      <c r="Z243" s="258"/>
      <c r="AA243" s="258"/>
      <c r="AB243" s="258"/>
      <c r="AC243" s="258"/>
      <c r="AD243" s="258"/>
      <c r="AE243" s="258"/>
      <c r="AF243" s="258"/>
      <c r="AG243" s="258"/>
      <c r="AH243" s="258"/>
      <c r="AI243" s="258"/>
      <c r="AJ243" s="258"/>
    </row>
    <row r="244" spans="1:36" ht="15" customHeight="1" x14ac:dyDescent="0.25">
      <c r="A244" s="170" t="str">
        <f t="shared" si="11"/>
        <v/>
      </c>
      <c r="B244" s="170">
        <f t="shared" ref="B244:B307" si="16">B243+1</f>
        <v>194</v>
      </c>
      <c r="C244" s="302"/>
      <c r="D244" s="77" t="s">
        <v>253</v>
      </c>
      <c r="E244" s="78">
        <v>90000</v>
      </c>
      <c r="F244" s="78"/>
      <c r="G244" s="78"/>
      <c r="H244" s="79"/>
      <c r="I244" s="78"/>
      <c r="J244" s="80"/>
      <c r="K244" s="81"/>
      <c r="L244" s="82">
        <f>IF('Journal prep'!I61=0,0,'Journal prep'!I61)</f>
        <v>0</v>
      </c>
      <c r="M244" s="83">
        <f t="shared" si="15"/>
        <v>0</v>
      </c>
      <c r="N244" s="344" t="str">
        <f>IF('Journal prep'!K61=" "," ",'Journal prep'!K61)</f>
        <v xml:space="preserve">IMPREST: Cash Spent by  00-Jan-00 to 00-Jan-00 </v>
      </c>
      <c r="O244" s="305"/>
      <c r="P244" s="258"/>
      <c r="Q244" s="340" t="s">
        <v>251</v>
      </c>
      <c r="R244" s="258"/>
      <c r="S244" s="348" t="str">
        <f>'Journal prep'!F61</f>
        <v xml:space="preserve"> </v>
      </c>
      <c r="T244" s="349" t="s">
        <v>250</v>
      </c>
      <c r="U244" s="344">
        <f>IF('Journal prep'!I61=0,0,'Journal prep'!J61)</f>
        <v>0</v>
      </c>
      <c r="V244" s="258"/>
      <c r="W244" s="258"/>
      <c r="X244" s="258"/>
      <c r="Y244" s="258"/>
      <c r="Z244" s="258"/>
      <c r="AA244" s="258"/>
      <c r="AB244" s="258"/>
      <c r="AC244" s="258"/>
      <c r="AD244" s="258"/>
      <c r="AE244" s="258"/>
      <c r="AF244" s="258"/>
      <c r="AG244" s="258"/>
      <c r="AH244" s="258"/>
      <c r="AI244" s="258"/>
      <c r="AJ244" s="258"/>
    </row>
    <row r="245" spans="1:36" ht="15" customHeight="1" x14ac:dyDescent="0.25">
      <c r="A245" s="170" t="str">
        <f t="shared" ref="A245:A309" si="17">IF(TRIM(D245)="","",IF(L245=0,"","update_data,visible"))</f>
        <v/>
      </c>
      <c r="B245" s="170">
        <f t="shared" si="16"/>
        <v>195</v>
      </c>
      <c r="C245" s="302"/>
      <c r="D245" s="77" t="s">
        <v>253</v>
      </c>
      <c r="E245" s="78">
        <v>90000</v>
      </c>
      <c r="F245" s="78"/>
      <c r="G245" s="78"/>
      <c r="H245" s="79"/>
      <c r="I245" s="78"/>
      <c r="J245" s="80"/>
      <c r="K245" s="81"/>
      <c r="L245" s="82">
        <f>IF('Journal prep'!I62=0,0,'Journal prep'!I62)</f>
        <v>0</v>
      </c>
      <c r="M245" s="83">
        <f t="shared" si="15"/>
        <v>0</v>
      </c>
      <c r="N245" s="344" t="str">
        <f>IF('Journal prep'!K62=" "," ",'Journal prep'!K62)</f>
        <v xml:space="preserve">IMPREST: Cash Spent by  00-Jan-00 to 00-Jan-00 </v>
      </c>
      <c r="O245" s="305"/>
      <c r="P245" s="258"/>
      <c r="Q245" s="340" t="s">
        <v>251</v>
      </c>
      <c r="R245" s="258"/>
      <c r="S245" s="348" t="str">
        <f>'Journal prep'!F62</f>
        <v xml:space="preserve"> </v>
      </c>
      <c r="T245" s="349" t="s">
        <v>250</v>
      </c>
      <c r="U245" s="344">
        <f>IF('Journal prep'!I62=0,0,'Journal prep'!J62)</f>
        <v>0</v>
      </c>
      <c r="V245" s="258"/>
      <c r="W245" s="258"/>
      <c r="X245" s="258"/>
      <c r="Y245" s="258"/>
      <c r="Z245" s="258"/>
      <c r="AA245" s="258"/>
      <c r="AB245" s="258"/>
      <c r="AC245" s="258"/>
      <c r="AD245" s="258"/>
      <c r="AE245" s="258"/>
      <c r="AF245" s="258"/>
      <c r="AG245" s="258"/>
      <c r="AH245" s="258"/>
      <c r="AI245" s="258"/>
      <c r="AJ245" s="258"/>
    </row>
    <row r="246" spans="1:36" ht="15" customHeight="1" x14ac:dyDescent="0.25">
      <c r="A246" s="170" t="str">
        <f t="shared" si="17"/>
        <v/>
      </c>
      <c r="B246" s="170">
        <f t="shared" si="16"/>
        <v>196</v>
      </c>
      <c r="C246" s="302"/>
      <c r="D246" s="77" t="s">
        <v>253</v>
      </c>
      <c r="E246" s="78">
        <v>90000</v>
      </c>
      <c r="F246" s="78"/>
      <c r="G246" s="78"/>
      <c r="H246" s="79"/>
      <c r="I246" s="78"/>
      <c r="J246" s="80"/>
      <c r="K246" s="81"/>
      <c r="L246" s="82">
        <f>IF('Journal prep'!I63=0,0,'Journal prep'!I63)</f>
        <v>0</v>
      </c>
      <c r="M246" s="83">
        <f t="shared" si="15"/>
        <v>0</v>
      </c>
      <c r="N246" s="344" t="str">
        <f>IF('Journal prep'!K63=" "," ",'Journal prep'!K63)</f>
        <v xml:space="preserve">IMPREST: Cash Spent by  00-Jan-00 to 00-Jan-00 </v>
      </c>
      <c r="O246" s="305"/>
      <c r="P246" s="258"/>
      <c r="Q246" s="340" t="s">
        <v>251</v>
      </c>
      <c r="R246" s="258"/>
      <c r="S246" s="348" t="str">
        <f>'Journal prep'!F63</f>
        <v xml:space="preserve"> </v>
      </c>
      <c r="T246" s="349" t="s">
        <v>250</v>
      </c>
      <c r="U246" s="344">
        <f>IF('Journal prep'!I63=0,0,'Journal prep'!J63)</f>
        <v>0</v>
      </c>
      <c r="V246" s="258"/>
      <c r="W246" s="258"/>
      <c r="X246" s="258"/>
      <c r="Y246" s="258"/>
      <c r="Z246" s="258"/>
      <c r="AA246" s="258"/>
      <c r="AB246" s="258"/>
      <c r="AC246" s="258"/>
      <c r="AD246" s="258"/>
      <c r="AE246" s="258"/>
      <c r="AF246" s="258"/>
      <c r="AG246" s="258"/>
      <c r="AH246" s="258"/>
      <c r="AI246" s="258"/>
      <c r="AJ246" s="258"/>
    </row>
    <row r="247" spans="1:36" ht="15" customHeight="1" x14ac:dyDescent="0.25">
      <c r="A247" s="170" t="str">
        <f t="shared" si="17"/>
        <v/>
      </c>
      <c r="B247" s="170">
        <f t="shared" si="16"/>
        <v>197</v>
      </c>
      <c r="C247" s="302"/>
      <c r="D247" s="77" t="s">
        <v>253</v>
      </c>
      <c r="E247" s="78">
        <v>90000</v>
      </c>
      <c r="F247" s="78"/>
      <c r="G247" s="78"/>
      <c r="H247" s="79"/>
      <c r="I247" s="78"/>
      <c r="J247" s="80"/>
      <c r="K247" s="81"/>
      <c r="L247" s="82">
        <f>IF('Journal prep'!I64=0,0,'Journal prep'!I64)</f>
        <v>0</v>
      </c>
      <c r="M247" s="83">
        <f t="shared" si="15"/>
        <v>0</v>
      </c>
      <c r="N247" s="344" t="str">
        <f>IF('Journal prep'!K64=" "," ",'Journal prep'!K64)</f>
        <v xml:space="preserve">IMPREST: Cash Spent by  00-Jan-00 to 00-Jan-00 </v>
      </c>
      <c r="O247" s="305"/>
      <c r="P247" s="258"/>
      <c r="Q247" s="340" t="s">
        <v>251</v>
      </c>
      <c r="R247" s="258"/>
      <c r="S247" s="348" t="str">
        <f>'Journal prep'!F64</f>
        <v xml:space="preserve"> </v>
      </c>
      <c r="T247" s="349" t="s">
        <v>250</v>
      </c>
      <c r="U247" s="344">
        <f>IF('Journal prep'!I64=0,0,'Journal prep'!J64)</f>
        <v>0</v>
      </c>
      <c r="V247" s="258"/>
      <c r="W247" s="258"/>
      <c r="X247" s="258"/>
      <c r="Y247" s="258"/>
      <c r="Z247" s="258"/>
      <c r="AA247" s="258"/>
      <c r="AB247" s="258"/>
      <c r="AC247" s="258"/>
      <c r="AD247" s="258"/>
      <c r="AE247" s="258"/>
      <c r="AF247" s="258"/>
      <c r="AG247" s="258"/>
      <c r="AH247" s="258"/>
      <c r="AI247" s="258"/>
      <c r="AJ247" s="258"/>
    </row>
    <row r="248" spans="1:36" ht="15" customHeight="1" x14ac:dyDescent="0.25">
      <c r="A248" s="170" t="str">
        <f t="shared" si="17"/>
        <v/>
      </c>
      <c r="B248" s="170">
        <f t="shared" si="16"/>
        <v>198</v>
      </c>
      <c r="C248" s="302"/>
      <c r="D248" s="77" t="s">
        <v>253</v>
      </c>
      <c r="E248" s="78">
        <v>90000</v>
      </c>
      <c r="F248" s="78"/>
      <c r="G248" s="78"/>
      <c r="H248" s="79"/>
      <c r="I248" s="78"/>
      <c r="J248" s="80"/>
      <c r="K248" s="81"/>
      <c r="L248" s="82">
        <f>IF('Journal prep'!I65=0,0,'Journal prep'!I65)</f>
        <v>0</v>
      </c>
      <c r="M248" s="83">
        <f t="shared" si="15"/>
        <v>0</v>
      </c>
      <c r="N248" s="344" t="str">
        <f>IF('Journal prep'!K65=" "," ",'Journal prep'!K65)</f>
        <v xml:space="preserve">IMPREST: Cash Spent by  00-Jan-00 to 00-Jan-00 </v>
      </c>
      <c r="O248" s="305"/>
      <c r="P248" s="258"/>
      <c r="Q248" s="340" t="s">
        <v>251</v>
      </c>
      <c r="R248" s="258"/>
      <c r="S248" s="348" t="str">
        <f>'Journal prep'!F65</f>
        <v xml:space="preserve"> </v>
      </c>
      <c r="T248" s="349" t="s">
        <v>250</v>
      </c>
      <c r="U248" s="344">
        <f>IF('Journal prep'!I65=0,0,'Journal prep'!J65)</f>
        <v>0</v>
      </c>
      <c r="V248" s="258"/>
      <c r="W248" s="258"/>
      <c r="X248" s="258"/>
      <c r="Y248" s="258"/>
      <c r="Z248" s="258"/>
      <c r="AA248" s="258"/>
      <c r="AB248" s="258"/>
      <c r="AC248" s="258"/>
      <c r="AD248" s="258"/>
      <c r="AE248" s="258"/>
      <c r="AF248" s="258"/>
      <c r="AG248" s="258"/>
      <c r="AH248" s="258"/>
      <c r="AI248" s="258"/>
      <c r="AJ248" s="258"/>
    </row>
    <row r="249" spans="1:36" ht="15" customHeight="1" x14ac:dyDescent="0.25">
      <c r="A249" s="170" t="str">
        <f t="shared" si="17"/>
        <v/>
      </c>
      <c r="B249" s="170">
        <f t="shared" si="16"/>
        <v>199</v>
      </c>
      <c r="C249" s="302"/>
      <c r="D249" s="77" t="s">
        <v>253</v>
      </c>
      <c r="E249" s="78">
        <v>90000</v>
      </c>
      <c r="F249" s="78"/>
      <c r="G249" s="78"/>
      <c r="H249" s="79"/>
      <c r="I249" s="78"/>
      <c r="J249" s="80"/>
      <c r="K249" s="81"/>
      <c r="L249" s="82">
        <f>IF('Journal prep'!I66=0,0,'Journal prep'!I66)</f>
        <v>0</v>
      </c>
      <c r="M249" s="83">
        <f t="shared" si="15"/>
        <v>0</v>
      </c>
      <c r="N249" s="344" t="str">
        <f>IF('Journal prep'!K66=" "," ",'Journal prep'!K66)</f>
        <v xml:space="preserve">IMPREST: Cash Spent by  00-Jan-00 to 00-Jan-00 </v>
      </c>
      <c r="O249" s="305"/>
      <c r="P249" s="258"/>
      <c r="Q249" s="340" t="s">
        <v>251</v>
      </c>
      <c r="R249" s="258"/>
      <c r="S249" s="348" t="str">
        <f>'Journal prep'!F66</f>
        <v xml:space="preserve"> </v>
      </c>
      <c r="T249" s="349" t="s">
        <v>250</v>
      </c>
      <c r="U249" s="344">
        <f>IF('Journal prep'!I66=0,0,'Journal prep'!J66)</f>
        <v>0</v>
      </c>
      <c r="V249" s="258"/>
      <c r="W249" s="258"/>
      <c r="X249" s="258"/>
      <c r="Y249" s="258"/>
      <c r="Z249" s="258"/>
      <c r="AA249" s="258"/>
      <c r="AB249" s="258"/>
      <c r="AC249" s="258"/>
      <c r="AD249" s="258"/>
      <c r="AE249" s="258"/>
      <c r="AF249" s="258"/>
      <c r="AG249" s="258"/>
      <c r="AH249" s="258"/>
      <c r="AI249" s="258"/>
      <c r="AJ249" s="258"/>
    </row>
    <row r="250" spans="1:36" ht="15" customHeight="1" x14ac:dyDescent="0.25">
      <c r="A250" s="170" t="str">
        <f t="shared" si="17"/>
        <v/>
      </c>
      <c r="B250" s="170">
        <f t="shared" si="16"/>
        <v>200</v>
      </c>
      <c r="C250" s="302"/>
      <c r="D250" s="77" t="s">
        <v>253</v>
      </c>
      <c r="E250" s="78">
        <v>90000</v>
      </c>
      <c r="F250" s="78"/>
      <c r="G250" s="78"/>
      <c r="H250" s="79"/>
      <c r="I250" s="78"/>
      <c r="J250" s="80"/>
      <c r="K250" s="81"/>
      <c r="L250" s="82">
        <f>IF('Journal prep'!I67=0,0,'Journal prep'!I67)</f>
        <v>0</v>
      </c>
      <c r="M250" s="83">
        <f t="shared" si="15"/>
        <v>0</v>
      </c>
      <c r="N250" s="344" t="str">
        <f>IF('Journal prep'!K67=" "," ",'Journal prep'!K67)</f>
        <v xml:space="preserve">IMPREST: Cash Spent by  00-Jan-00 to 00-Jan-00 </v>
      </c>
      <c r="O250" s="305"/>
      <c r="P250" s="258"/>
      <c r="Q250" s="340" t="s">
        <v>251</v>
      </c>
      <c r="R250" s="258"/>
      <c r="S250" s="348" t="str">
        <f>'Journal prep'!F67</f>
        <v xml:space="preserve"> </v>
      </c>
      <c r="T250" s="349" t="s">
        <v>250</v>
      </c>
      <c r="U250" s="344">
        <f>IF('Journal prep'!I67=0,0,'Journal prep'!J67)</f>
        <v>0</v>
      </c>
      <c r="V250" s="258"/>
      <c r="W250" s="258"/>
      <c r="X250" s="258"/>
      <c r="Y250" s="258"/>
      <c r="Z250" s="258"/>
      <c r="AA250" s="258"/>
      <c r="AB250" s="258"/>
      <c r="AC250" s="258"/>
      <c r="AD250" s="258"/>
      <c r="AE250" s="258"/>
      <c r="AF250" s="258"/>
      <c r="AG250" s="258"/>
      <c r="AH250" s="258"/>
      <c r="AI250" s="258"/>
      <c r="AJ250" s="258"/>
    </row>
    <row r="251" spans="1:36" ht="15" customHeight="1" x14ac:dyDescent="0.25">
      <c r="A251" s="170" t="str">
        <f t="shared" si="17"/>
        <v/>
      </c>
      <c r="B251" s="170">
        <f t="shared" si="16"/>
        <v>201</v>
      </c>
      <c r="C251" s="302"/>
      <c r="D251" s="77" t="s">
        <v>253</v>
      </c>
      <c r="E251" s="78">
        <v>90000</v>
      </c>
      <c r="F251" s="78"/>
      <c r="G251" s="78"/>
      <c r="H251" s="79"/>
      <c r="I251" s="78"/>
      <c r="J251" s="80"/>
      <c r="K251" s="81"/>
      <c r="L251" s="82">
        <f>IF('Journal prep'!I68=0,0,'Journal prep'!I68)</f>
        <v>0</v>
      </c>
      <c r="M251" s="83">
        <f t="shared" si="15"/>
        <v>0</v>
      </c>
      <c r="N251" s="344" t="str">
        <f>IF('Journal prep'!K68=" "," ",'Journal prep'!K68)</f>
        <v xml:space="preserve">IMPREST: Cash Spent by  00-Jan-00 to 00-Jan-00 </v>
      </c>
      <c r="O251" s="305"/>
      <c r="P251" s="258"/>
      <c r="Q251" s="340" t="s">
        <v>251</v>
      </c>
      <c r="R251" s="258"/>
      <c r="S251" s="348" t="str">
        <f>'Journal prep'!F68</f>
        <v xml:space="preserve"> </v>
      </c>
      <c r="T251" s="349" t="s">
        <v>250</v>
      </c>
      <c r="U251" s="344">
        <f>IF('Journal prep'!I68=0,0,'Journal prep'!J68)</f>
        <v>0</v>
      </c>
      <c r="V251" s="258"/>
      <c r="W251" s="258"/>
      <c r="X251" s="258"/>
      <c r="Y251" s="258"/>
      <c r="Z251" s="258"/>
      <c r="AA251" s="258"/>
      <c r="AB251" s="258"/>
      <c r="AC251" s="258"/>
      <c r="AD251" s="258"/>
      <c r="AE251" s="258"/>
      <c r="AF251" s="258"/>
      <c r="AG251" s="258"/>
      <c r="AH251" s="258"/>
      <c r="AI251" s="258"/>
      <c r="AJ251" s="258"/>
    </row>
    <row r="252" spans="1:36" ht="15" customHeight="1" x14ac:dyDescent="0.25">
      <c r="A252" s="170" t="str">
        <f t="shared" si="17"/>
        <v/>
      </c>
      <c r="B252" s="170">
        <f t="shared" si="16"/>
        <v>202</v>
      </c>
      <c r="C252" s="302"/>
      <c r="D252" s="77" t="s">
        <v>253</v>
      </c>
      <c r="E252" s="78">
        <v>90000</v>
      </c>
      <c r="F252" s="78"/>
      <c r="G252" s="78"/>
      <c r="H252" s="79"/>
      <c r="I252" s="78"/>
      <c r="J252" s="80"/>
      <c r="K252" s="81"/>
      <c r="L252" s="82">
        <f>IF('Journal prep'!I69=0,0,'Journal prep'!I69)</f>
        <v>0</v>
      </c>
      <c r="M252" s="83">
        <f t="shared" si="15"/>
        <v>0</v>
      </c>
      <c r="N252" s="344" t="str">
        <f>IF('Journal prep'!K69=" "," ",'Journal prep'!K69)</f>
        <v xml:space="preserve">IMPREST: Cash Spent by  00-Jan-00 to 00-Jan-00 </v>
      </c>
      <c r="O252" s="305"/>
      <c r="P252" s="258"/>
      <c r="Q252" s="340" t="s">
        <v>251</v>
      </c>
      <c r="R252" s="258"/>
      <c r="S252" s="348" t="str">
        <f>'Journal prep'!F69</f>
        <v xml:space="preserve"> </v>
      </c>
      <c r="T252" s="349" t="s">
        <v>250</v>
      </c>
      <c r="U252" s="344">
        <f>IF('Journal prep'!I69=0,0,'Journal prep'!J69)</f>
        <v>0</v>
      </c>
      <c r="V252" s="258"/>
      <c r="W252" s="258"/>
      <c r="X252" s="258"/>
      <c r="Y252" s="258"/>
      <c r="Z252" s="258"/>
      <c r="AA252" s="258"/>
      <c r="AB252" s="258"/>
      <c r="AC252" s="258"/>
      <c r="AD252" s="258"/>
      <c r="AE252" s="258"/>
      <c r="AF252" s="258"/>
      <c r="AG252" s="258"/>
      <c r="AH252" s="258"/>
      <c r="AI252" s="258"/>
      <c r="AJ252" s="258"/>
    </row>
    <row r="253" spans="1:36" ht="15" customHeight="1" x14ac:dyDescent="0.25">
      <c r="A253" s="170" t="str">
        <f t="shared" si="17"/>
        <v/>
      </c>
      <c r="B253" s="170">
        <f t="shared" si="16"/>
        <v>203</v>
      </c>
      <c r="C253" s="302"/>
      <c r="D253" s="77" t="s">
        <v>253</v>
      </c>
      <c r="E253" s="78">
        <v>90000</v>
      </c>
      <c r="F253" s="78"/>
      <c r="G253" s="78"/>
      <c r="H253" s="79"/>
      <c r="I253" s="78"/>
      <c r="J253" s="80"/>
      <c r="K253" s="81"/>
      <c r="L253" s="82">
        <f>IF('Journal prep'!I70=0,0,'Journal prep'!I70)</f>
        <v>0</v>
      </c>
      <c r="M253" s="83">
        <f t="shared" si="15"/>
        <v>0</v>
      </c>
      <c r="N253" s="344" t="str">
        <f>IF('Journal prep'!K70=" "," ",'Journal prep'!K70)</f>
        <v xml:space="preserve">IMPREST: Cash Spent by  00-Jan-00 to 00-Jan-00 </v>
      </c>
      <c r="O253" s="305"/>
      <c r="P253" s="258"/>
      <c r="Q253" s="340" t="s">
        <v>251</v>
      </c>
      <c r="R253" s="258"/>
      <c r="S253" s="348" t="str">
        <f>'Journal prep'!F70</f>
        <v xml:space="preserve"> </v>
      </c>
      <c r="T253" s="349" t="s">
        <v>250</v>
      </c>
      <c r="U253" s="344">
        <f>IF('Journal prep'!I70=0,0,'Journal prep'!J70)</f>
        <v>0</v>
      </c>
      <c r="V253" s="258"/>
      <c r="W253" s="258"/>
      <c r="X253" s="258"/>
      <c r="Y253" s="258"/>
      <c r="Z253" s="258"/>
      <c r="AA253" s="258"/>
      <c r="AB253" s="258"/>
      <c r="AC253" s="258"/>
      <c r="AD253" s="258"/>
      <c r="AE253" s="258"/>
      <c r="AF253" s="258"/>
      <c r="AG253" s="258"/>
      <c r="AH253" s="258"/>
      <c r="AI253" s="258"/>
      <c r="AJ253" s="258"/>
    </row>
    <row r="254" spans="1:36" ht="15" customHeight="1" x14ac:dyDescent="0.25">
      <c r="A254" s="170" t="str">
        <f t="shared" si="17"/>
        <v/>
      </c>
      <c r="B254" s="170">
        <f t="shared" si="16"/>
        <v>204</v>
      </c>
      <c r="C254" s="302"/>
      <c r="D254" s="77" t="s">
        <v>253</v>
      </c>
      <c r="E254" s="78">
        <v>90000</v>
      </c>
      <c r="F254" s="78"/>
      <c r="G254" s="78"/>
      <c r="H254" s="79"/>
      <c r="I254" s="78"/>
      <c r="J254" s="80"/>
      <c r="K254" s="81"/>
      <c r="L254" s="82">
        <f>IF('Journal prep'!I71=0,0,'Journal prep'!I71)</f>
        <v>0</v>
      </c>
      <c r="M254" s="83">
        <f t="shared" si="15"/>
        <v>0</v>
      </c>
      <c r="N254" s="344" t="str">
        <f>IF('Journal prep'!K71=" "," ",'Journal prep'!K71)</f>
        <v xml:space="preserve">IMPREST: Cash Spent by  00-Jan-00 to 00-Jan-00 </v>
      </c>
      <c r="O254" s="305"/>
      <c r="P254" s="258"/>
      <c r="Q254" s="340" t="s">
        <v>251</v>
      </c>
      <c r="R254" s="258"/>
      <c r="S254" s="348" t="str">
        <f>'Journal prep'!F71</f>
        <v xml:space="preserve"> </v>
      </c>
      <c r="T254" s="349" t="s">
        <v>250</v>
      </c>
      <c r="U254" s="344">
        <f>IF('Journal prep'!I71=0,0,'Journal prep'!J71)</f>
        <v>0</v>
      </c>
      <c r="V254" s="258"/>
      <c r="W254" s="258"/>
      <c r="X254" s="258"/>
      <c r="Y254" s="258"/>
      <c r="Z254" s="258"/>
      <c r="AA254" s="258"/>
      <c r="AB254" s="258"/>
      <c r="AC254" s="258"/>
      <c r="AD254" s="258"/>
      <c r="AE254" s="258"/>
      <c r="AF254" s="258"/>
      <c r="AG254" s="258"/>
      <c r="AH254" s="258"/>
      <c r="AI254" s="258"/>
      <c r="AJ254" s="258"/>
    </row>
    <row r="255" spans="1:36" ht="15" customHeight="1" x14ac:dyDescent="0.25">
      <c r="A255" s="170" t="str">
        <f t="shared" si="17"/>
        <v/>
      </c>
      <c r="B255" s="170">
        <f t="shared" si="16"/>
        <v>205</v>
      </c>
      <c r="C255" s="302"/>
      <c r="D255" s="77" t="s">
        <v>253</v>
      </c>
      <c r="E255" s="78">
        <v>90000</v>
      </c>
      <c r="F255" s="78"/>
      <c r="G255" s="78"/>
      <c r="H255" s="79"/>
      <c r="I255" s="78"/>
      <c r="J255" s="80"/>
      <c r="K255" s="81"/>
      <c r="L255" s="82">
        <f>IF('Journal prep'!I72=0,0,'Journal prep'!I72)</f>
        <v>0</v>
      </c>
      <c r="M255" s="83">
        <f t="shared" si="15"/>
        <v>0</v>
      </c>
      <c r="N255" s="344" t="str">
        <f>IF('Journal prep'!K72=" "," ",'Journal prep'!K72)</f>
        <v xml:space="preserve">IMPREST: Cash Spent by  00-Jan-00 to 00-Jan-00 </v>
      </c>
      <c r="O255" s="305"/>
      <c r="P255" s="258"/>
      <c r="Q255" s="340" t="s">
        <v>251</v>
      </c>
      <c r="R255" s="258"/>
      <c r="S255" s="348" t="str">
        <f>'Journal prep'!F72</f>
        <v xml:space="preserve"> </v>
      </c>
      <c r="T255" s="349" t="s">
        <v>250</v>
      </c>
      <c r="U255" s="344">
        <f>IF('Journal prep'!I72=0,0,'Journal prep'!J72)</f>
        <v>0</v>
      </c>
      <c r="V255" s="258"/>
      <c r="W255" s="258"/>
      <c r="X255" s="258"/>
      <c r="Y255" s="258"/>
      <c r="Z255" s="258"/>
      <c r="AA255" s="258"/>
      <c r="AB255" s="258"/>
      <c r="AC255" s="258"/>
      <c r="AD255" s="258"/>
      <c r="AE255" s="258"/>
      <c r="AF255" s="258"/>
      <c r="AG255" s="258"/>
      <c r="AH255" s="258"/>
      <c r="AI255" s="258"/>
      <c r="AJ255" s="258"/>
    </row>
    <row r="256" spans="1:36" ht="15" customHeight="1" x14ac:dyDescent="0.25">
      <c r="A256" s="170" t="str">
        <f t="shared" si="17"/>
        <v/>
      </c>
      <c r="B256" s="170">
        <f t="shared" si="16"/>
        <v>206</v>
      </c>
      <c r="C256" s="302"/>
      <c r="D256" s="77" t="s">
        <v>253</v>
      </c>
      <c r="E256" s="78">
        <v>90000</v>
      </c>
      <c r="F256" s="78"/>
      <c r="G256" s="78"/>
      <c r="H256" s="79"/>
      <c r="I256" s="78"/>
      <c r="J256" s="80"/>
      <c r="K256" s="81"/>
      <c r="L256" s="82">
        <f>IF('Journal prep'!I73=0,0,'Journal prep'!I73)</f>
        <v>0</v>
      </c>
      <c r="M256" s="83">
        <f t="shared" ref="M256:M290" si="18">ROUND(L256,2)</f>
        <v>0</v>
      </c>
      <c r="N256" s="344" t="str">
        <f>IF('Journal prep'!K73=" "," ",'Journal prep'!K73)</f>
        <v xml:space="preserve">IMPREST: Cash Spent by  00-Jan-00 to 00-Jan-00 </v>
      </c>
      <c r="O256" s="305"/>
      <c r="P256" s="258"/>
      <c r="Q256" s="340" t="s">
        <v>251</v>
      </c>
      <c r="R256" s="258"/>
      <c r="S256" s="348" t="str">
        <f>'Journal prep'!F73</f>
        <v xml:space="preserve"> </v>
      </c>
      <c r="T256" s="349" t="s">
        <v>250</v>
      </c>
      <c r="U256" s="344">
        <f>IF('Journal prep'!I73=0,0,'Journal prep'!J73)</f>
        <v>0</v>
      </c>
      <c r="V256" s="258"/>
      <c r="W256" s="258"/>
      <c r="X256" s="258"/>
      <c r="Y256" s="258"/>
      <c r="Z256" s="258"/>
      <c r="AA256" s="258"/>
      <c r="AB256" s="258"/>
      <c r="AC256" s="258"/>
      <c r="AD256" s="258"/>
      <c r="AE256" s="258"/>
      <c r="AF256" s="258"/>
      <c r="AG256" s="258"/>
      <c r="AH256" s="258"/>
      <c r="AI256" s="258"/>
      <c r="AJ256" s="258"/>
    </row>
    <row r="257" spans="1:36" ht="15" customHeight="1" x14ac:dyDescent="0.25">
      <c r="A257" s="170" t="str">
        <f t="shared" si="17"/>
        <v/>
      </c>
      <c r="B257" s="170">
        <f t="shared" si="16"/>
        <v>207</v>
      </c>
      <c r="C257" s="302"/>
      <c r="D257" s="77" t="s">
        <v>253</v>
      </c>
      <c r="E257" s="78">
        <v>90000</v>
      </c>
      <c r="F257" s="78"/>
      <c r="G257" s="78"/>
      <c r="H257" s="79"/>
      <c r="I257" s="78"/>
      <c r="J257" s="80"/>
      <c r="K257" s="81"/>
      <c r="L257" s="82">
        <f>IF('Journal prep'!I74=0,0,'Journal prep'!I74)</f>
        <v>0</v>
      </c>
      <c r="M257" s="83">
        <f t="shared" si="18"/>
        <v>0</v>
      </c>
      <c r="N257" s="344" t="str">
        <f>IF('Journal prep'!K74=" "," ",'Journal prep'!K74)</f>
        <v xml:space="preserve">IMPREST: Cash Spent by  00-Jan-00 to 00-Jan-00 </v>
      </c>
      <c r="O257" s="305"/>
      <c r="P257" s="258"/>
      <c r="Q257" s="340" t="s">
        <v>251</v>
      </c>
      <c r="R257" s="258"/>
      <c r="S257" s="348" t="str">
        <f>'Journal prep'!F74</f>
        <v xml:space="preserve"> </v>
      </c>
      <c r="T257" s="349" t="s">
        <v>250</v>
      </c>
      <c r="U257" s="344">
        <f>IF('Journal prep'!I74=0,0,'Journal prep'!J74)</f>
        <v>0</v>
      </c>
      <c r="V257" s="258"/>
      <c r="W257" s="258"/>
      <c r="X257" s="258"/>
      <c r="Y257" s="258"/>
      <c r="Z257" s="258"/>
      <c r="AA257" s="258"/>
      <c r="AB257" s="258"/>
      <c r="AC257" s="258"/>
      <c r="AD257" s="258"/>
      <c r="AE257" s="258"/>
      <c r="AF257" s="258"/>
      <c r="AG257" s="258"/>
      <c r="AH257" s="258"/>
      <c r="AI257" s="258"/>
      <c r="AJ257" s="258"/>
    </row>
    <row r="258" spans="1:36" ht="15" customHeight="1" x14ac:dyDescent="0.25">
      <c r="A258" s="170" t="str">
        <f t="shared" si="17"/>
        <v/>
      </c>
      <c r="B258" s="170">
        <f t="shared" si="16"/>
        <v>208</v>
      </c>
      <c r="C258" s="302"/>
      <c r="D258" s="77" t="s">
        <v>253</v>
      </c>
      <c r="E258" s="78">
        <v>90000</v>
      </c>
      <c r="F258" s="78"/>
      <c r="G258" s="78"/>
      <c r="H258" s="79"/>
      <c r="I258" s="78"/>
      <c r="J258" s="80"/>
      <c r="K258" s="81"/>
      <c r="L258" s="82">
        <f>IF('Journal prep'!I75=0,0,'Journal prep'!I75)</f>
        <v>0</v>
      </c>
      <c r="M258" s="83">
        <f t="shared" si="18"/>
        <v>0</v>
      </c>
      <c r="N258" s="344" t="str">
        <f>IF('Journal prep'!K75=" "," ",'Journal prep'!K75)</f>
        <v xml:space="preserve">IMPREST: Cash Spent by  00-Jan-00 to 00-Jan-00 </v>
      </c>
      <c r="O258" s="305"/>
      <c r="P258" s="258"/>
      <c r="Q258" s="340" t="s">
        <v>251</v>
      </c>
      <c r="R258" s="258"/>
      <c r="S258" s="348" t="str">
        <f>'Journal prep'!F75</f>
        <v xml:space="preserve"> </v>
      </c>
      <c r="T258" s="349" t="s">
        <v>250</v>
      </c>
      <c r="U258" s="344">
        <f>IF('Journal prep'!I75=0,0,'Journal prep'!J75)</f>
        <v>0</v>
      </c>
      <c r="V258" s="258"/>
      <c r="W258" s="258"/>
      <c r="X258" s="258"/>
      <c r="Y258" s="258"/>
      <c r="Z258" s="258"/>
      <c r="AA258" s="258"/>
      <c r="AB258" s="258"/>
      <c r="AC258" s="258"/>
      <c r="AD258" s="258"/>
      <c r="AE258" s="258"/>
      <c r="AF258" s="258"/>
      <c r="AG258" s="258"/>
      <c r="AH258" s="258"/>
      <c r="AI258" s="258"/>
      <c r="AJ258" s="258"/>
    </row>
    <row r="259" spans="1:36" ht="15" customHeight="1" x14ac:dyDescent="0.25">
      <c r="A259" s="170" t="str">
        <f t="shared" si="17"/>
        <v/>
      </c>
      <c r="B259" s="170">
        <f t="shared" si="16"/>
        <v>209</v>
      </c>
      <c r="C259" s="302"/>
      <c r="D259" s="77" t="s">
        <v>253</v>
      </c>
      <c r="E259" s="78">
        <v>90000</v>
      </c>
      <c r="F259" s="78"/>
      <c r="G259" s="78"/>
      <c r="H259" s="79"/>
      <c r="I259" s="78"/>
      <c r="J259" s="80"/>
      <c r="K259" s="81"/>
      <c r="L259" s="82">
        <f>IF('Journal prep'!I76=0,0,'Journal prep'!I76)</f>
        <v>0</v>
      </c>
      <c r="M259" s="83">
        <f t="shared" si="18"/>
        <v>0</v>
      </c>
      <c r="N259" s="344" t="str">
        <f>IF('Journal prep'!K76=" "," ",'Journal prep'!K76)</f>
        <v xml:space="preserve">IMPREST: Cash Spent by  00-Jan-00 to 00-Jan-00 </v>
      </c>
      <c r="O259" s="305"/>
      <c r="P259" s="258"/>
      <c r="Q259" s="340" t="s">
        <v>251</v>
      </c>
      <c r="R259" s="258"/>
      <c r="S259" s="348" t="str">
        <f>'Journal prep'!F76</f>
        <v xml:space="preserve"> </v>
      </c>
      <c r="T259" s="349" t="s">
        <v>250</v>
      </c>
      <c r="U259" s="344">
        <f>IF('Journal prep'!I76=0,0,'Journal prep'!J76)</f>
        <v>0</v>
      </c>
      <c r="V259" s="258"/>
      <c r="W259" s="258"/>
      <c r="X259" s="258"/>
      <c r="Y259" s="258"/>
      <c r="Z259" s="258"/>
      <c r="AA259" s="258"/>
      <c r="AB259" s="258"/>
      <c r="AC259" s="258"/>
      <c r="AD259" s="258"/>
      <c r="AE259" s="258"/>
      <c r="AF259" s="258"/>
      <c r="AG259" s="258"/>
      <c r="AH259" s="258"/>
      <c r="AI259" s="258"/>
      <c r="AJ259" s="258"/>
    </row>
    <row r="260" spans="1:36" ht="15" customHeight="1" x14ac:dyDescent="0.25">
      <c r="A260" s="170" t="str">
        <f t="shared" si="17"/>
        <v/>
      </c>
      <c r="B260" s="170">
        <f t="shared" si="16"/>
        <v>210</v>
      </c>
      <c r="C260" s="302"/>
      <c r="D260" s="77" t="s">
        <v>253</v>
      </c>
      <c r="E260" s="78">
        <v>90000</v>
      </c>
      <c r="F260" s="78"/>
      <c r="G260" s="78"/>
      <c r="H260" s="79"/>
      <c r="I260" s="78"/>
      <c r="J260" s="80"/>
      <c r="K260" s="81"/>
      <c r="L260" s="82">
        <f>IF('Journal prep'!I77=0,0,'Journal prep'!I77)</f>
        <v>0</v>
      </c>
      <c r="M260" s="83">
        <f t="shared" si="18"/>
        <v>0</v>
      </c>
      <c r="N260" s="344" t="str">
        <f>IF('Journal prep'!K77=" "," ",'Journal prep'!K77)</f>
        <v xml:space="preserve">IMPREST: Cash Spent by  00-Jan-00 to 00-Jan-00 </v>
      </c>
      <c r="O260" s="305"/>
      <c r="P260" s="258"/>
      <c r="Q260" s="340" t="s">
        <v>251</v>
      </c>
      <c r="R260" s="258"/>
      <c r="S260" s="348" t="str">
        <f>'Journal prep'!F77</f>
        <v xml:space="preserve"> </v>
      </c>
      <c r="T260" s="349" t="s">
        <v>250</v>
      </c>
      <c r="U260" s="344">
        <f>IF('Journal prep'!I77=0,0,'Journal prep'!J77)</f>
        <v>0</v>
      </c>
      <c r="V260" s="258"/>
      <c r="W260" s="258"/>
      <c r="X260" s="258"/>
      <c r="Y260" s="258"/>
      <c r="Z260" s="258"/>
      <c r="AA260" s="258"/>
      <c r="AB260" s="258"/>
      <c r="AC260" s="258"/>
      <c r="AD260" s="258"/>
      <c r="AE260" s="258"/>
      <c r="AF260" s="258"/>
      <c r="AG260" s="258"/>
      <c r="AH260" s="258"/>
      <c r="AI260" s="258"/>
      <c r="AJ260" s="258"/>
    </row>
    <row r="261" spans="1:36" ht="15" customHeight="1" x14ac:dyDescent="0.25">
      <c r="A261" s="170" t="str">
        <f t="shared" si="17"/>
        <v/>
      </c>
      <c r="B261" s="170">
        <f t="shared" si="16"/>
        <v>211</v>
      </c>
      <c r="C261" s="302"/>
      <c r="D261" s="77" t="s">
        <v>253</v>
      </c>
      <c r="E261" s="78">
        <v>90000</v>
      </c>
      <c r="F261" s="78"/>
      <c r="G261" s="78"/>
      <c r="H261" s="79"/>
      <c r="I261" s="78"/>
      <c r="J261" s="80"/>
      <c r="K261" s="81"/>
      <c r="L261" s="82">
        <f>IF('Journal prep'!I78=0,0,'Journal prep'!I78)</f>
        <v>0</v>
      </c>
      <c r="M261" s="83">
        <f t="shared" si="18"/>
        <v>0</v>
      </c>
      <c r="N261" s="344" t="str">
        <f>IF('Journal prep'!K78=" "," ",'Journal prep'!K78)</f>
        <v xml:space="preserve">IMPREST: Cash Spent by  00-Jan-00 to 00-Jan-00 </v>
      </c>
      <c r="O261" s="305"/>
      <c r="P261" s="258"/>
      <c r="Q261" s="340" t="s">
        <v>251</v>
      </c>
      <c r="R261" s="258"/>
      <c r="S261" s="348" t="str">
        <f>'Journal prep'!F78</f>
        <v xml:space="preserve"> </v>
      </c>
      <c r="T261" s="349" t="s">
        <v>250</v>
      </c>
      <c r="U261" s="344">
        <f>IF('Journal prep'!I78=0,0,'Journal prep'!J78)</f>
        <v>0</v>
      </c>
      <c r="V261" s="258"/>
      <c r="W261" s="258"/>
      <c r="X261" s="258"/>
      <c r="Y261" s="258"/>
      <c r="Z261" s="258"/>
      <c r="AA261" s="258"/>
      <c r="AB261" s="258"/>
      <c r="AC261" s="258"/>
      <c r="AD261" s="258"/>
      <c r="AE261" s="258"/>
      <c r="AF261" s="258"/>
      <c r="AG261" s="258"/>
      <c r="AH261" s="258"/>
      <c r="AI261" s="258"/>
      <c r="AJ261" s="258"/>
    </row>
    <row r="262" spans="1:36" ht="15" customHeight="1" x14ac:dyDescent="0.25">
      <c r="A262" s="170" t="str">
        <f t="shared" si="17"/>
        <v/>
      </c>
      <c r="B262" s="170">
        <f t="shared" si="16"/>
        <v>212</v>
      </c>
      <c r="C262" s="302"/>
      <c r="D262" s="77" t="s">
        <v>253</v>
      </c>
      <c r="E262" s="78">
        <v>90000</v>
      </c>
      <c r="F262" s="78"/>
      <c r="G262" s="78"/>
      <c r="H262" s="79"/>
      <c r="I262" s="78"/>
      <c r="J262" s="80"/>
      <c r="K262" s="81"/>
      <c r="L262" s="82">
        <f>IF('Journal prep'!I79=0,0,'Journal prep'!I79)</f>
        <v>0</v>
      </c>
      <c r="M262" s="83">
        <f t="shared" si="18"/>
        <v>0</v>
      </c>
      <c r="N262" s="344" t="str">
        <f>IF('Journal prep'!K79=" "," ",'Journal prep'!K79)</f>
        <v xml:space="preserve">IMPREST: Cash Spent by  00-Jan-00 to 00-Jan-00 </v>
      </c>
      <c r="O262" s="305"/>
      <c r="P262" s="258"/>
      <c r="Q262" s="340" t="s">
        <v>251</v>
      </c>
      <c r="R262" s="258"/>
      <c r="S262" s="348" t="str">
        <f>'Journal prep'!F79</f>
        <v xml:space="preserve"> </v>
      </c>
      <c r="T262" s="349" t="s">
        <v>250</v>
      </c>
      <c r="U262" s="344">
        <f>IF('Journal prep'!I79=0,0,'Journal prep'!J79)</f>
        <v>0</v>
      </c>
      <c r="V262" s="258"/>
      <c r="W262" s="258"/>
      <c r="X262" s="258"/>
      <c r="Y262" s="258"/>
      <c r="Z262" s="258"/>
      <c r="AA262" s="258"/>
      <c r="AB262" s="258"/>
      <c r="AC262" s="258"/>
      <c r="AD262" s="258"/>
      <c r="AE262" s="258"/>
      <c r="AF262" s="258"/>
      <c r="AG262" s="258"/>
      <c r="AH262" s="258"/>
      <c r="AI262" s="258"/>
      <c r="AJ262" s="258"/>
    </row>
    <row r="263" spans="1:36" ht="15" customHeight="1" x14ac:dyDescent="0.25">
      <c r="A263" s="170" t="str">
        <f t="shared" si="17"/>
        <v/>
      </c>
      <c r="B263" s="170">
        <f t="shared" si="16"/>
        <v>213</v>
      </c>
      <c r="C263" s="302"/>
      <c r="D263" s="77" t="s">
        <v>253</v>
      </c>
      <c r="E263" s="78">
        <v>90000</v>
      </c>
      <c r="F263" s="78"/>
      <c r="G263" s="78"/>
      <c r="H263" s="79"/>
      <c r="I263" s="78"/>
      <c r="J263" s="80"/>
      <c r="K263" s="81"/>
      <c r="L263" s="82">
        <f>IF('Journal prep'!I80=0,0,'Journal prep'!I80)</f>
        <v>0</v>
      </c>
      <c r="M263" s="83">
        <f t="shared" si="18"/>
        <v>0</v>
      </c>
      <c r="N263" s="344" t="str">
        <f>IF('Journal prep'!K80=" "," ",'Journal prep'!K80)</f>
        <v xml:space="preserve">IMPREST: Cash Spent by  00-Jan-00 to 00-Jan-00 </v>
      </c>
      <c r="O263" s="305"/>
      <c r="P263" s="258"/>
      <c r="Q263" s="340" t="s">
        <v>251</v>
      </c>
      <c r="R263" s="258"/>
      <c r="S263" s="348" t="str">
        <f>'Journal prep'!F80</f>
        <v xml:space="preserve"> </v>
      </c>
      <c r="T263" s="349" t="s">
        <v>250</v>
      </c>
      <c r="U263" s="344">
        <f>IF('Journal prep'!I80=0,0,'Journal prep'!J80)</f>
        <v>0</v>
      </c>
      <c r="V263" s="258"/>
      <c r="W263" s="258"/>
      <c r="X263" s="258"/>
      <c r="Y263" s="258"/>
      <c r="Z263" s="258"/>
      <c r="AA263" s="258"/>
      <c r="AB263" s="258"/>
      <c r="AC263" s="258"/>
      <c r="AD263" s="258"/>
      <c r="AE263" s="258"/>
      <c r="AF263" s="258"/>
      <c r="AG263" s="258"/>
      <c r="AH263" s="258"/>
      <c r="AI263" s="258"/>
      <c r="AJ263" s="258"/>
    </row>
    <row r="264" spans="1:36" ht="15" customHeight="1" x14ac:dyDescent="0.25">
      <c r="A264" s="170" t="str">
        <f t="shared" si="17"/>
        <v/>
      </c>
      <c r="B264" s="170">
        <f t="shared" si="16"/>
        <v>214</v>
      </c>
      <c r="C264" s="302"/>
      <c r="D264" s="77" t="s">
        <v>253</v>
      </c>
      <c r="E264" s="78">
        <v>90000</v>
      </c>
      <c r="F264" s="78"/>
      <c r="G264" s="78"/>
      <c r="H264" s="79"/>
      <c r="I264" s="78"/>
      <c r="J264" s="80"/>
      <c r="K264" s="81"/>
      <c r="L264" s="82">
        <f>IF('Journal prep'!I81=0,0,'Journal prep'!I81)</f>
        <v>0</v>
      </c>
      <c r="M264" s="83">
        <f t="shared" si="18"/>
        <v>0</v>
      </c>
      <c r="N264" s="344" t="str">
        <f>IF('Journal prep'!K81=" "," ",'Journal prep'!K81)</f>
        <v xml:space="preserve">IMPREST: Cash Spent by  00-Jan-00 to 00-Jan-00 </v>
      </c>
      <c r="O264" s="305"/>
      <c r="P264" s="258"/>
      <c r="Q264" s="340" t="s">
        <v>251</v>
      </c>
      <c r="R264" s="258"/>
      <c r="S264" s="348" t="str">
        <f>'Journal prep'!F81</f>
        <v xml:space="preserve"> </v>
      </c>
      <c r="T264" s="349" t="s">
        <v>250</v>
      </c>
      <c r="U264" s="344">
        <f>IF('Journal prep'!I81=0,0,'Journal prep'!J81)</f>
        <v>0</v>
      </c>
      <c r="V264" s="258"/>
      <c r="W264" s="258"/>
      <c r="X264" s="258"/>
      <c r="Y264" s="258"/>
      <c r="Z264" s="258"/>
      <c r="AA264" s="258"/>
      <c r="AB264" s="258"/>
      <c r="AC264" s="258"/>
      <c r="AD264" s="258"/>
      <c r="AE264" s="258"/>
      <c r="AF264" s="258"/>
      <c r="AG264" s="258"/>
      <c r="AH264" s="258"/>
      <c r="AI264" s="258"/>
      <c r="AJ264" s="258"/>
    </row>
    <row r="265" spans="1:36" ht="15" customHeight="1" x14ac:dyDescent="0.25">
      <c r="A265" s="170" t="str">
        <f t="shared" si="17"/>
        <v/>
      </c>
      <c r="B265" s="170">
        <f t="shared" si="16"/>
        <v>215</v>
      </c>
      <c r="C265" s="302"/>
      <c r="D265" s="77" t="s">
        <v>253</v>
      </c>
      <c r="E265" s="78">
        <v>90000</v>
      </c>
      <c r="F265" s="78"/>
      <c r="G265" s="78"/>
      <c r="H265" s="79"/>
      <c r="I265" s="78"/>
      <c r="J265" s="80"/>
      <c r="K265" s="81"/>
      <c r="L265" s="82">
        <f>IF('Journal prep'!I82=0,0,'Journal prep'!I82)</f>
        <v>0</v>
      </c>
      <c r="M265" s="83">
        <f t="shared" si="18"/>
        <v>0</v>
      </c>
      <c r="N265" s="344" t="str">
        <f>IF('Journal prep'!K82=" "," ",'Journal prep'!K82)</f>
        <v xml:space="preserve">IMPREST: Cash Spent by  00-Jan-00 to 00-Jan-00 </v>
      </c>
      <c r="O265" s="305"/>
      <c r="P265" s="258"/>
      <c r="Q265" s="340" t="s">
        <v>251</v>
      </c>
      <c r="R265" s="258"/>
      <c r="S265" s="348" t="str">
        <f>'Journal prep'!F82</f>
        <v xml:space="preserve"> </v>
      </c>
      <c r="T265" s="349" t="s">
        <v>250</v>
      </c>
      <c r="U265" s="344">
        <f>IF('Journal prep'!I82=0,0,'Journal prep'!J82)</f>
        <v>0</v>
      </c>
      <c r="V265" s="258"/>
      <c r="W265" s="258"/>
      <c r="X265" s="258"/>
      <c r="Y265" s="258"/>
      <c r="Z265" s="258"/>
      <c r="AA265" s="258"/>
      <c r="AB265" s="258"/>
      <c r="AC265" s="258"/>
      <c r="AD265" s="258"/>
      <c r="AE265" s="258"/>
      <c r="AF265" s="258"/>
      <c r="AG265" s="258"/>
      <c r="AH265" s="258"/>
      <c r="AI265" s="258"/>
      <c r="AJ265" s="258"/>
    </row>
    <row r="266" spans="1:36" ht="15" customHeight="1" x14ac:dyDescent="0.25">
      <c r="A266" s="170" t="str">
        <f t="shared" si="17"/>
        <v/>
      </c>
      <c r="B266" s="170">
        <f t="shared" si="16"/>
        <v>216</v>
      </c>
      <c r="C266" s="302"/>
      <c r="D266" s="77" t="s">
        <v>253</v>
      </c>
      <c r="E266" s="78">
        <v>90000</v>
      </c>
      <c r="F266" s="78"/>
      <c r="G266" s="78"/>
      <c r="H266" s="79"/>
      <c r="I266" s="78"/>
      <c r="J266" s="80"/>
      <c r="K266" s="81"/>
      <c r="L266" s="82">
        <f>IF('Journal prep'!I83=0,0,'Journal prep'!I83)</f>
        <v>0</v>
      </c>
      <c r="M266" s="83">
        <f t="shared" si="18"/>
        <v>0</v>
      </c>
      <c r="N266" s="344" t="str">
        <f>IF('Journal prep'!K83=" "," ",'Journal prep'!K83)</f>
        <v xml:space="preserve">IMPREST: Cash Spent by  00-Jan-00 to 00-Jan-00 </v>
      </c>
      <c r="O266" s="305"/>
      <c r="P266" s="258"/>
      <c r="Q266" s="340" t="s">
        <v>251</v>
      </c>
      <c r="R266" s="258"/>
      <c r="S266" s="348" t="str">
        <f>'Journal prep'!F83</f>
        <v xml:space="preserve"> </v>
      </c>
      <c r="T266" s="349" t="s">
        <v>250</v>
      </c>
      <c r="U266" s="344">
        <f>IF('Journal prep'!I83=0,0,'Journal prep'!J83)</f>
        <v>0</v>
      </c>
      <c r="V266" s="258"/>
      <c r="W266" s="258"/>
      <c r="X266" s="258"/>
      <c r="Y266" s="258"/>
      <c r="Z266" s="258"/>
      <c r="AA266" s="258"/>
      <c r="AB266" s="258"/>
      <c r="AC266" s="258"/>
      <c r="AD266" s="258"/>
      <c r="AE266" s="258"/>
      <c r="AF266" s="258"/>
      <c r="AG266" s="258"/>
      <c r="AH266" s="258"/>
      <c r="AI266" s="258"/>
      <c r="AJ266" s="258"/>
    </row>
    <row r="267" spans="1:36" ht="15" customHeight="1" x14ac:dyDescent="0.25">
      <c r="A267" s="170" t="str">
        <f>IF(TRIM(D267)="","",IF(L267=0,"","update_data,visible"))</f>
        <v/>
      </c>
      <c r="B267" s="170">
        <f t="shared" si="16"/>
        <v>217</v>
      </c>
      <c r="C267" s="302"/>
      <c r="D267" s="77" t="s">
        <v>253</v>
      </c>
      <c r="E267" s="78">
        <v>90000</v>
      </c>
      <c r="F267" s="78"/>
      <c r="G267" s="78"/>
      <c r="H267" s="79"/>
      <c r="I267" s="78"/>
      <c r="J267" s="80"/>
      <c r="K267" s="81"/>
      <c r="L267" s="82">
        <f>IF('Journal prep'!I84=0,0,'Journal prep'!I84)</f>
        <v>0</v>
      </c>
      <c r="M267" s="83">
        <f t="shared" si="18"/>
        <v>0</v>
      </c>
      <c r="N267" s="344" t="str">
        <f>IF('Journal prep'!K84=" "," ",'Journal prep'!K84)</f>
        <v xml:space="preserve">IMPREST: Cash Spent by  00-Jan-00 to 00-Jan-00 </v>
      </c>
      <c r="O267" s="305"/>
      <c r="P267" s="258"/>
      <c r="Q267" s="340" t="s">
        <v>251</v>
      </c>
      <c r="R267" s="258"/>
      <c r="S267" s="348" t="str">
        <f>'Journal prep'!F84</f>
        <v xml:space="preserve"> </v>
      </c>
      <c r="T267" s="349" t="s">
        <v>250</v>
      </c>
      <c r="U267" s="344">
        <f>IF('Journal prep'!I84=0,0,'Journal prep'!J84)</f>
        <v>0</v>
      </c>
      <c r="V267" s="258"/>
      <c r="W267" s="258"/>
      <c r="X267" s="258"/>
      <c r="Y267" s="258"/>
      <c r="Z267" s="258"/>
      <c r="AA267" s="258"/>
      <c r="AB267" s="258"/>
      <c r="AC267" s="258"/>
      <c r="AD267" s="258"/>
      <c r="AE267" s="258"/>
      <c r="AF267" s="258"/>
      <c r="AG267" s="258"/>
      <c r="AH267" s="258"/>
      <c r="AI267" s="258"/>
      <c r="AJ267" s="258"/>
    </row>
    <row r="268" spans="1:36" ht="15" customHeight="1" x14ac:dyDescent="0.25">
      <c r="A268" s="170" t="str">
        <f t="shared" si="17"/>
        <v/>
      </c>
      <c r="B268" s="170">
        <f t="shared" si="16"/>
        <v>218</v>
      </c>
      <c r="C268" s="302"/>
      <c r="D268" s="77" t="s">
        <v>253</v>
      </c>
      <c r="E268" s="78">
        <v>90000</v>
      </c>
      <c r="F268" s="78"/>
      <c r="G268" s="78"/>
      <c r="H268" s="79"/>
      <c r="I268" s="78"/>
      <c r="J268" s="80"/>
      <c r="K268" s="81"/>
      <c r="L268" s="82">
        <f>IF('Journal prep'!I85=0,0,'Journal prep'!I85)</f>
        <v>0</v>
      </c>
      <c r="M268" s="83">
        <f t="shared" si="18"/>
        <v>0</v>
      </c>
      <c r="N268" s="344" t="str">
        <f>IF('Journal prep'!K85=" "," ",'Journal prep'!K85)</f>
        <v xml:space="preserve">IMPREST: Cash Spent by  00-Jan-00 to 00-Jan-00 </v>
      </c>
      <c r="O268" s="305"/>
      <c r="P268" s="258"/>
      <c r="Q268" s="340" t="s">
        <v>251</v>
      </c>
      <c r="R268" s="258"/>
      <c r="S268" s="348" t="str">
        <f>'Journal prep'!F85</f>
        <v xml:space="preserve"> </v>
      </c>
      <c r="T268" s="349" t="s">
        <v>250</v>
      </c>
      <c r="U268" s="344">
        <f>IF('Journal prep'!I85=0,0,'Journal prep'!J85)</f>
        <v>0</v>
      </c>
      <c r="V268" s="258"/>
      <c r="W268" s="258"/>
      <c r="X268" s="258"/>
      <c r="Y268" s="258"/>
      <c r="Z268" s="258"/>
      <c r="AA268" s="258"/>
      <c r="AB268" s="258"/>
      <c r="AC268" s="258"/>
      <c r="AD268" s="258"/>
      <c r="AE268" s="258"/>
      <c r="AF268" s="258"/>
      <c r="AG268" s="258"/>
      <c r="AH268" s="258"/>
      <c r="AI268" s="258"/>
      <c r="AJ268" s="258"/>
    </row>
    <row r="269" spans="1:36" ht="15" customHeight="1" x14ac:dyDescent="0.25">
      <c r="A269" s="170" t="str">
        <f t="shared" si="17"/>
        <v/>
      </c>
      <c r="B269" s="170">
        <f t="shared" si="16"/>
        <v>219</v>
      </c>
      <c r="C269" s="302"/>
      <c r="D269" s="77" t="s">
        <v>253</v>
      </c>
      <c r="E269" s="78">
        <v>90000</v>
      </c>
      <c r="F269" s="78"/>
      <c r="G269" s="78"/>
      <c r="H269" s="79"/>
      <c r="I269" s="78"/>
      <c r="J269" s="80"/>
      <c r="K269" s="81"/>
      <c r="L269" s="82">
        <f>IF('Journal prep'!I86=0,0,'Journal prep'!I86)</f>
        <v>0</v>
      </c>
      <c r="M269" s="83">
        <f t="shared" si="18"/>
        <v>0</v>
      </c>
      <c r="N269" s="344" t="str">
        <f>IF('Journal prep'!K86=" "," ",'Journal prep'!K86)</f>
        <v xml:space="preserve">IMPREST: Cash Spent by  00-Jan-00 to 00-Jan-00 </v>
      </c>
      <c r="O269" s="305"/>
      <c r="P269" s="258"/>
      <c r="Q269" s="340" t="s">
        <v>251</v>
      </c>
      <c r="R269" s="258"/>
      <c r="S269" s="348" t="str">
        <f>'Journal prep'!F86</f>
        <v xml:space="preserve"> </v>
      </c>
      <c r="T269" s="349" t="s">
        <v>250</v>
      </c>
      <c r="U269" s="344">
        <f>IF('Journal prep'!I86=0,0,'Journal prep'!J86)</f>
        <v>0</v>
      </c>
      <c r="V269" s="258"/>
      <c r="W269" s="258"/>
      <c r="X269" s="258"/>
      <c r="Y269" s="258"/>
      <c r="Z269" s="258"/>
      <c r="AA269" s="258"/>
      <c r="AB269" s="258"/>
      <c r="AC269" s="258"/>
      <c r="AD269" s="258"/>
      <c r="AE269" s="258"/>
      <c r="AF269" s="258"/>
      <c r="AG269" s="258"/>
      <c r="AH269" s="258"/>
      <c r="AI269" s="258"/>
      <c r="AJ269" s="258"/>
    </row>
    <row r="270" spans="1:36" ht="15" customHeight="1" x14ac:dyDescent="0.25">
      <c r="A270" s="170" t="str">
        <f t="shared" si="17"/>
        <v/>
      </c>
      <c r="B270" s="170">
        <f t="shared" si="16"/>
        <v>220</v>
      </c>
      <c r="C270" s="302"/>
      <c r="D270" s="77" t="s">
        <v>253</v>
      </c>
      <c r="E270" s="78">
        <v>90000</v>
      </c>
      <c r="F270" s="78"/>
      <c r="G270" s="78"/>
      <c r="H270" s="79"/>
      <c r="I270" s="78"/>
      <c r="J270" s="80"/>
      <c r="K270" s="81"/>
      <c r="L270" s="82">
        <f>IF('Journal prep'!I87=0,0,'Journal prep'!I87)</f>
        <v>0</v>
      </c>
      <c r="M270" s="83">
        <f t="shared" si="18"/>
        <v>0</v>
      </c>
      <c r="N270" s="344" t="str">
        <f>IF('Journal prep'!K87=" "," ",'Journal prep'!K87)</f>
        <v xml:space="preserve">IMPREST: Cash Spent by  00-Jan-00 to 00-Jan-00 </v>
      </c>
      <c r="O270" s="305"/>
      <c r="P270" s="258"/>
      <c r="Q270" s="340" t="s">
        <v>251</v>
      </c>
      <c r="R270" s="258"/>
      <c r="S270" s="348" t="str">
        <f>'Journal prep'!F87</f>
        <v xml:space="preserve"> </v>
      </c>
      <c r="T270" s="349" t="s">
        <v>250</v>
      </c>
      <c r="U270" s="344">
        <f>IF('Journal prep'!I87=0,0,'Journal prep'!J87)</f>
        <v>0</v>
      </c>
      <c r="V270" s="258"/>
      <c r="W270" s="258"/>
      <c r="X270" s="258"/>
      <c r="Y270" s="258"/>
      <c r="Z270" s="258"/>
      <c r="AA270" s="258"/>
      <c r="AB270" s="258"/>
      <c r="AC270" s="258"/>
      <c r="AD270" s="258"/>
      <c r="AE270" s="258"/>
      <c r="AF270" s="258"/>
      <c r="AG270" s="258"/>
      <c r="AH270" s="258"/>
      <c r="AI270" s="258"/>
      <c r="AJ270" s="258"/>
    </row>
    <row r="271" spans="1:36" ht="15" customHeight="1" x14ac:dyDescent="0.25">
      <c r="A271" s="170" t="str">
        <f t="shared" si="17"/>
        <v/>
      </c>
      <c r="B271" s="170">
        <f t="shared" si="16"/>
        <v>221</v>
      </c>
      <c r="C271" s="302"/>
      <c r="D271" s="77" t="s">
        <v>253</v>
      </c>
      <c r="E271" s="78">
        <v>90000</v>
      </c>
      <c r="F271" s="78"/>
      <c r="G271" s="78"/>
      <c r="H271" s="79"/>
      <c r="I271" s="78"/>
      <c r="J271" s="80"/>
      <c r="K271" s="81"/>
      <c r="L271" s="82">
        <f>IF('Journal prep'!I88=0,0,'Journal prep'!I88)</f>
        <v>0</v>
      </c>
      <c r="M271" s="83">
        <f t="shared" si="18"/>
        <v>0</v>
      </c>
      <c r="N271" s="344" t="str">
        <f>IF('Journal prep'!K88=" "," ",'Journal prep'!K88)</f>
        <v xml:space="preserve">IMPREST: Cash Spent by  00-Jan-00 to 00-Jan-00 </v>
      </c>
      <c r="O271" s="305"/>
      <c r="P271" s="258"/>
      <c r="Q271" s="340" t="s">
        <v>251</v>
      </c>
      <c r="R271" s="258"/>
      <c r="S271" s="348" t="str">
        <f>'Journal prep'!F88</f>
        <v xml:space="preserve"> </v>
      </c>
      <c r="T271" s="349" t="s">
        <v>250</v>
      </c>
      <c r="U271" s="344">
        <f>IF('Journal prep'!I88=0,0,'Journal prep'!J88)</f>
        <v>0</v>
      </c>
      <c r="V271" s="258"/>
      <c r="W271" s="258"/>
      <c r="X271" s="258"/>
      <c r="Y271" s="258"/>
      <c r="Z271" s="258"/>
      <c r="AA271" s="258"/>
      <c r="AB271" s="258"/>
      <c r="AC271" s="258"/>
      <c r="AD271" s="258"/>
      <c r="AE271" s="258"/>
      <c r="AF271" s="258"/>
      <c r="AG271" s="258"/>
      <c r="AH271" s="258"/>
      <c r="AI271" s="258"/>
      <c r="AJ271" s="258"/>
    </row>
    <row r="272" spans="1:36" ht="15" customHeight="1" x14ac:dyDescent="0.25">
      <c r="A272" s="170" t="str">
        <f t="shared" si="17"/>
        <v/>
      </c>
      <c r="B272" s="170">
        <f t="shared" si="16"/>
        <v>222</v>
      </c>
      <c r="C272" s="302"/>
      <c r="D272" s="77" t="s">
        <v>253</v>
      </c>
      <c r="E272" s="78">
        <v>90000</v>
      </c>
      <c r="F272" s="78"/>
      <c r="G272" s="78"/>
      <c r="H272" s="79"/>
      <c r="I272" s="78"/>
      <c r="J272" s="80"/>
      <c r="K272" s="81"/>
      <c r="L272" s="82">
        <f>IF('Journal prep'!I89=0,0,'Journal prep'!I89)</f>
        <v>0</v>
      </c>
      <c r="M272" s="83">
        <f t="shared" si="18"/>
        <v>0</v>
      </c>
      <c r="N272" s="344" t="str">
        <f>IF('Journal prep'!K89=" "," ",'Journal prep'!K89)</f>
        <v xml:space="preserve">IMPREST: Cash Spent by  00-Jan-00 to 00-Jan-00 </v>
      </c>
      <c r="O272" s="305"/>
      <c r="P272" s="258"/>
      <c r="Q272" s="340" t="s">
        <v>251</v>
      </c>
      <c r="R272" s="258"/>
      <c r="S272" s="348" t="str">
        <f>'Journal prep'!F89</f>
        <v xml:space="preserve"> </v>
      </c>
      <c r="T272" s="349" t="s">
        <v>250</v>
      </c>
      <c r="U272" s="344">
        <f>IF('Journal prep'!I89=0,0,'Journal prep'!J89)</f>
        <v>0</v>
      </c>
      <c r="V272" s="258"/>
      <c r="W272" s="258"/>
      <c r="X272" s="258"/>
      <c r="Y272" s="258"/>
      <c r="Z272" s="258"/>
      <c r="AA272" s="258"/>
      <c r="AB272" s="258"/>
      <c r="AC272" s="258"/>
      <c r="AD272" s="258"/>
      <c r="AE272" s="258"/>
      <c r="AF272" s="258"/>
      <c r="AG272" s="258"/>
      <c r="AH272" s="258"/>
      <c r="AI272" s="258"/>
      <c r="AJ272" s="258"/>
    </row>
    <row r="273" spans="1:36" ht="15" customHeight="1" x14ac:dyDescent="0.25">
      <c r="A273" s="170" t="str">
        <f t="shared" si="17"/>
        <v/>
      </c>
      <c r="B273" s="170">
        <f t="shared" si="16"/>
        <v>223</v>
      </c>
      <c r="C273" s="302"/>
      <c r="D273" s="77" t="s">
        <v>253</v>
      </c>
      <c r="E273" s="78">
        <v>90000</v>
      </c>
      <c r="F273" s="78"/>
      <c r="G273" s="78"/>
      <c r="H273" s="79"/>
      <c r="I273" s="78"/>
      <c r="J273" s="80"/>
      <c r="K273" s="81"/>
      <c r="L273" s="82">
        <f>IF('Journal prep'!I90=0,0,'Journal prep'!I90)</f>
        <v>0</v>
      </c>
      <c r="M273" s="83">
        <f t="shared" si="18"/>
        <v>0</v>
      </c>
      <c r="N273" s="344" t="str">
        <f>IF('Journal prep'!K90=" "," ",'Journal prep'!K90)</f>
        <v xml:space="preserve">IMPREST: Cash Spent by  00-Jan-00 to 00-Jan-00 </v>
      </c>
      <c r="O273" s="305"/>
      <c r="P273" s="258"/>
      <c r="Q273" s="340" t="s">
        <v>251</v>
      </c>
      <c r="R273" s="258"/>
      <c r="S273" s="348" t="str">
        <f>'Journal prep'!F90</f>
        <v xml:space="preserve"> </v>
      </c>
      <c r="T273" s="349" t="s">
        <v>250</v>
      </c>
      <c r="U273" s="344">
        <f>IF('Journal prep'!I90=0,0,'Journal prep'!J90)</f>
        <v>0</v>
      </c>
      <c r="V273" s="258"/>
      <c r="W273" s="258"/>
      <c r="X273" s="258"/>
      <c r="Y273" s="258"/>
      <c r="Z273" s="258"/>
      <c r="AA273" s="258"/>
      <c r="AB273" s="258"/>
      <c r="AC273" s="258"/>
      <c r="AD273" s="258"/>
      <c r="AE273" s="258"/>
      <c r="AF273" s="258"/>
      <c r="AG273" s="258"/>
      <c r="AH273" s="258"/>
      <c r="AI273" s="258"/>
      <c r="AJ273" s="258"/>
    </row>
    <row r="274" spans="1:36" ht="15" customHeight="1" x14ac:dyDescent="0.25">
      <c r="A274" s="170" t="str">
        <f t="shared" si="17"/>
        <v/>
      </c>
      <c r="B274" s="170">
        <f t="shared" si="16"/>
        <v>224</v>
      </c>
      <c r="C274" s="302"/>
      <c r="D274" s="77" t="s">
        <v>253</v>
      </c>
      <c r="E274" s="78">
        <v>90000</v>
      </c>
      <c r="F274" s="78"/>
      <c r="G274" s="78"/>
      <c r="H274" s="79"/>
      <c r="I274" s="78"/>
      <c r="J274" s="80"/>
      <c r="K274" s="81"/>
      <c r="L274" s="82">
        <f>IF('Journal prep'!I91=0,0,'Journal prep'!I91)</f>
        <v>0</v>
      </c>
      <c r="M274" s="83">
        <f t="shared" si="18"/>
        <v>0</v>
      </c>
      <c r="N274" s="344" t="str">
        <f>IF('Journal prep'!K91=" "," ",'Journal prep'!K91)</f>
        <v xml:space="preserve">IMPREST: Cash Spent by  00-Jan-00 to 00-Jan-00 </v>
      </c>
      <c r="O274" s="305"/>
      <c r="P274" s="258"/>
      <c r="Q274" s="340" t="s">
        <v>251</v>
      </c>
      <c r="R274" s="258"/>
      <c r="S274" s="348" t="str">
        <f>'Journal prep'!F91</f>
        <v xml:space="preserve"> </v>
      </c>
      <c r="T274" s="349" t="s">
        <v>250</v>
      </c>
      <c r="U274" s="344">
        <f>IF('Journal prep'!I91=0,0,'Journal prep'!J91)</f>
        <v>0</v>
      </c>
      <c r="V274" s="258"/>
      <c r="W274" s="258"/>
      <c r="X274" s="258"/>
      <c r="Y274" s="258"/>
      <c r="Z274" s="258"/>
      <c r="AA274" s="258"/>
      <c r="AB274" s="258"/>
      <c r="AC274" s="258"/>
      <c r="AD274" s="258"/>
      <c r="AE274" s="258"/>
      <c r="AF274" s="258"/>
      <c r="AG274" s="258"/>
      <c r="AH274" s="258"/>
      <c r="AI274" s="258"/>
      <c r="AJ274" s="258"/>
    </row>
    <row r="275" spans="1:36" ht="15" customHeight="1" x14ac:dyDescent="0.25">
      <c r="A275" s="170" t="str">
        <f t="shared" si="17"/>
        <v/>
      </c>
      <c r="B275" s="170">
        <f t="shared" si="16"/>
        <v>225</v>
      </c>
      <c r="C275" s="302"/>
      <c r="D275" s="77" t="s">
        <v>253</v>
      </c>
      <c r="E275" s="78">
        <v>90000</v>
      </c>
      <c r="F275" s="78"/>
      <c r="G275" s="78"/>
      <c r="H275" s="79"/>
      <c r="I275" s="78"/>
      <c r="J275" s="80"/>
      <c r="K275" s="81"/>
      <c r="L275" s="82">
        <f>IF('Journal prep'!I92=0,0,'Journal prep'!I92)</f>
        <v>0</v>
      </c>
      <c r="M275" s="83">
        <f t="shared" si="18"/>
        <v>0</v>
      </c>
      <c r="N275" s="344" t="str">
        <f>IF('Journal prep'!K92=" "," ",'Journal prep'!K92)</f>
        <v xml:space="preserve">IMPREST: Cash Spent by  00-Jan-00 to 00-Jan-00 </v>
      </c>
      <c r="O275" s="305"/>
      <c r="P275" s="258"/>
      <c r="Q275" s="340" t="s">
        <v>251</v>
      </c>
      <c r="R275" s="258"/>
      <c r="S275" s="348" t="str">
        <f>'Journal prep'!F92</f>
        <v xml:space="preserve"> </v>
      </c>
      <c r="T275" s="349" t="s">
        <v>250</v>
      </c>
      <c r="U275" s="344">
        <f>IF('Journal prep'!I92=0,0,'Journal prep'!J92)</f>
        <v>0</v>
      </c>
      <c r="V275" s="258"/>
      <c r="W275" s="258"/>
      <c r="X275" s="258"/>
      <c r="Y275" s="258"/>
      <c r="Z275" s="258"/>
      <c r="AA275" s="258"/>
      <c r="AB275" s="258"/>
      <c r="AC275" s="258"/>
      <c r="AD275" s="258"/>
      <c r="AE275" s="258"/>
      <c r="AF275" s="258"/>
      <c r="AG275" s="258"/>
      <c r="AH275" s="258"/>
      <c r="AI275" s="258"/>
      <c r="AJ275" s="258"/>
    </row>
    <row r="276" spans="1:36" ht="15" customHeight="1" x14ac:dyDescent="0.25">
      <c r="A276" s="170" t="str">
        <f t="shared" si="17"/>
        <v/>
      </c>
      <c r="B276" s="170">
        <f t="shared" si="16"/>
        <v>226</v>
      </c>
      <c r="C276" s="302"/>
      <c r="D276" s="77" t="s">
        <v>253</v>
      </c>
      <c r="E276" s="78">
        <v>90000</v>
      </c>
      <c r="F276" s="78"/>
      <c r="G276" s="78"/>
      <c r="H276" s="79"/>
      <c r="I276" s="78"/>
      <c r="J276" s="80"/>
      <c r="K276" s="81"/>
      <c r="L276" s="82">
        <f>IF('Journal prep'!I93=0,0,'Journal prep'!I93)</f>
        <v>0</v>
      </c>
      <c r="M276" s="83">
        <f t="shared" si="18"/>
        <v>0</v>
      </c>
      <c r="N276" s="344" t="str">
        <f>IF('Journal prep'!K93=" "," ",'Journal prep'!K93)</f>
        <v xml:space="preserve">IMPREST: Cash Spent by  00-Jan-00 to 00-Jan-00 </v>
      </c>
      <c r="O276" s="305"/>
      <c r="P276" s="258"/>
      <c r="Q276" s="340" t="s">
        <v>251</v>
      </c>
      <c r="R276" s="258"/>
      <c r="S276" s="348" t="str">
        <f>'Journal prep'!F93</f>
        <v xml:space="preserve"> </v>
      </c>
      <c r="T276" s="349" t="s">
        <v>250</v>
      </c>
      <c r="U276" s="344">
        <f>IF('Journal prep'!I93=0,0,'Journal prep'!J93)</f>
        <v>0</v>
      </c>
      <c r="V276" s="258"/>
      <c r="W276" s="258"/>
      <c r="X276" s="258"/>
      <c r="Y276" s="258"/>
      <c r="Z276" s="258"/>
      <c r="AA276" s="258"/>
      <c r="AB276" s="258"/>
      <c r="AC276" s="258"/>
      <c r="AD276" s="258"/>
      <c r="AE276" s="258"/>
      <c r="AF276" s="258"/>
      <c r="AG276" s="258"/>
      <c r="AH276" s="258"/>
      <c r="AI276" s="258"/>
      <c r="AJ276" s="258"/>
    </row>
    <row r="277" spans="1:36" ht="15" customHeight="1" x14ac:dyDescent="0.25">
      <c r="A277" s="170" t="str">
        <f t="shared" si="17"/>
        <v/>
      </c>
      <c r="B277" s="170">
        <f t="shared" si="16"/>
        <v>227</v>
      </c>
      <c r="C277" s="302"/>
      <c r="D277" s="77" t="s">
        <v>253</v>
      </c>
      <c r="E277" s="78">
        <v>90000</v>
      </c>
      <c r="F277" s="78"/>
      <c r="G277" s="78"/>
      <c r="H277" s="79"/>
      <c r="I277" s="78"/>
      <c r="J277" s="80"/>
      <c r="K277" s="81"/>
      <c r="L277" s="82">
        <f>IF('Journal prep'!I94=0,0,'Journal prep'!I94)</f>
        <v>0</v>
      </c>
      <c r="M277" s="83">
        <f t="shared" si="18"/>
        <v>0</v>
      </c>
      <c r="N277" s="344" t="str">
        <f>IF('Journal prep'!K94=" "," ",'Journal prep'!K94)</f>
        <v xml:space="preserve">IMPREST: Cash Spent by  00-Jan-00 to 00-Jan-00 </v>
      </c>
      <c r="O277" s="305"/>
      <c r="P277" s="258"/>
      <c r="Q277" s="340" t="s">
        <v>251</v>
      </c>
      <c r="R277" s="258"/>
      <c r="S277" s="348" t="str">
        <f>'Journal prep'!F94</f>
        <v xml:space="preserve"> </v>
      </c>
      <c r="T277" s="349" t="s">
        <v>250</v>
      </c>
      <c r="U277" s="344">
        <f>IF('Journal prep'!I94=0,0,'Journal prep'!J94)</f>
        <v>0</v>
      </c>
      <c r="V277" s="258"/>
      <c r="W277" s="258"/>
      <c r="X277" s="258"/>
      <c r="Y277" s="258"/>
      <c r="Z277" s="258"/>
      <c r="AA277" s="258"/>
      <c r="AB277" s="258"/>
      <c r="AC277" s="258"/>
      <c r="AD277" s="258"/>
      <c r="AE277" s="258"/>
      <c r="AF277" s="258"/>
      <c r="AG277" s="258"/>
      <c r="AH277" s="258"/>
      <c r="AI277" s="258"/>
      <c r="AJ277" s="258"/>
    </row>
    <row r="278" spans="1:36" ht="15" customHeight="1" x14ac:dyDescent="0.25">
      <c r="A278" s="170" t="str">
        <f t="shared" si="17"/>
        <v/>
      </c>
      <c r="B278" s="170">
        <f t="shared" si="16"/>
        <v>228</v>
      </c>
      <c r="C278" s="302"/>
      <c r="D278" s="77" t="s">
        <v>253</v>
      </c>
      <c r="E278" s="78">
        <v>90000</v>
      </c>
      <c r="F278" s="78"/>
      <c r="G278" s="78"/>
      <c r="H278" s="79"/>
      <c r="I278" s="78"/>
      <c r="J278" s="80"/>
      <c r="K278" s="81"/>
      <c r="L278" s="82">
        <f>IF('Journal prep'!I95=0,0,'Journal prep'!I95)</f>
        <v>0</v>
      </c>
      <c r="M278" s="83">
        <f t="shared" si="18"/>
        <v>0</v>
      </c>
      <c r="N278" s="344" t="str">
        <f>IF('Journal prep'!K95=" "," ",'Journal prep'!K95)</f>
        <v xml:space="preserve">IMPREST: Cash Spent by  00-Jan-00 to 00-Jan-00 </v>
      </c>
      <c r="O278" s="305"/>
      <c r="P278" s="258"/>
      <c r="Q278" s="340" t="s">
        <v>251</v>
      </c>
      <c r="R278" s="258"/>
      <c r="S278" s="348" t="str">
        <f>'Journal prep'!F95</f>
        <v xml:space="preserve"> </v>
      </c>
      <c r="T278" s="349" t="s">
        <v>250</v>
      </c>
      <c r="U278" s="344">
        <f>IF('Journal prep'!I95=0,0,'Journal prep'!J95)</f>
        <v>0</v>
      </c>
      <c r="V278" s="258"/>
      <c r="W278" s="258"/>
      <c r="X278" s="258"/>
      <c r="Y278" s="258"/>
      <c r="Z278" s="258"/>
      <c r="AA278" s="258"/>
      <c r="AB278" s="258"/>
      <c r="AC278" s="258"/>
      <c r="AD278" s="258"/>
      <c r="AE278" s="258"/>
      <c r="AF278" s="258"/>
      <c r="AG278" s="258"/>
      <c r="AH278" s="258"/>
      <c r="AI278" s="258"/>
      <c r="AJ278" s="258"/>
    </row>
    <row r="279" spans="1:36" ht="15" customHeight="1" x14ac:dyDescent="0.25">
      <c r="A279" s="170" t="str">
        <f t="shared" si="17"/>
        <v/>
      </c>
      <c r="B279" s="170">
        <f t="shared" si="16"/>
        <v>229</v>
      </c>
      <c r="C279" s="302"/>
      <c r="D279" s="77" t="s">
        <v>253</v>
      </c>
      <c r="E279" s="78">
        <v>90000</v>
      </c>
      <c r="F279" s="78"/>
      <c r="G279" s="78"/>
      <c r="H279" s="79"/>
      <c r="I279" s="78"/>
      <c r="J279" s="80"/>
      <c r="K279" s="81"/>
      <c r="L279" s="82">
        <f>IF('Journal prep'!I96=0,0,'Journal prep'!I96)</f>
        <v>0</v>
      </c>
      <c r="M279" s="83">
        <f t="shared" si="18"/>
        <v>0</v>
      </c>
      <c r="N279" s="344" t="str">
        <f>IF('Journal prep'!K96=" "," ",'Journal prep'!K96)</f>
        <v xml:space="preserve">IMPREST: Cash Spent by  00-Jan-00 to 00-Jan-00 </v>
      </c>
      <c r="O279" s="305"/>
      <c r="P279" s="258"/>
      <c r="Q279" s="340" t="s">
        <v>251</v>
      </c>
      <c r="R279" s="258"/>
      <c r="S279" s="348" t="str">
        <f>'Journal prep'!F96</f>
        <v xml:space="preserve"> </v>
      </c>
      <c r="T279" s="349" t="s">
        <v>250</v>
      </c>
      <c r="U279" s="344">
        <f>IF('Journal prep'!I96=0,0,'Journal prep'!J96)</f>
        <v>0</v>
      </c>
      <c r="V279" s="258"/>
      <c r="W279" s="258"/>
      <c r="X279" s="258"/>
      <c r="Y279" s="258"/>
      <c r="Z279" s="258"/>
      <c r="AA279" s="258"/>
      <c r="AB279" s="258"/>
      <c r="AC279" s="258"/>
      <c r="AD279" s="258"/>
      <c r="AE279" s="258"/>
      <c r="AF279" s="258"/>
      <c r="AG279" s="258"/>
      <c r="AH279" s="258"/>
      <c r="AI279" s="258"/>
      <c r="AJ279" s="258"/>
    </row>
    <row r="280" spans="1:36" ht="15" customHeight="1" x14ac:dyDescent="0.25">
      <c r="A280" s="170" t="str">
        <f t="shared" si="17"/>
        <v/>
      </c>
      <c r="B280" s="170">
        <f t="shared" si="16"/>
        <v>230</v>
      </c>
      <c r="C280" s="302"/>
      <c r="D280" s="77" t="s">
        <v>253</v>
      </c>
      <c r="E280" s="78">
        <v>90000</v>
      </c>
      <c r="F280" s="78"/>
      <c r="G280" s="78"/>
      <c r="H280" s="79"/>
      <c r="I280" s="78"/>
      <c r="J280" s="80"/>
      <c r="K280" s="81"/>
      <c r="L280" s="82">
        <f>IF('Journal prep'!I97=0,0,'Journal prep'!I97)</f>
        <v>0</v>
      </c>
      <c r="M280" s="83">
        <f t="shared" si="18"/>
        <v>0</v>
      </c>
      <c r="N280" s="344" t="str">
        <f>IF('Journal prep'!K97=" "," ",'Journal prep'!K97)</f>
        <v xml:space="preserve">IMPREST: Cash Spent by  00-Jan-00 to 00-Jan-00 </v>
      </c>
      <c r="O280" s="305"/>
      <c r="P280" s="258"/>
      <c r="Q280" s="340" t="s">
        <v>251</v>
      </c>
      <c r="R280" s="258"/>
      <c r="S280" s="348" t="str">
        <f>'Journal prep'!F97</f>
        <v xml:space="preserve"> </v>
      </c>
      <c r="T280" s="349" t="s">
        <v>250</v>
      </c>
      <c r="U280" s="344">
        <f>IF('Journal prep'!I97=0,0,'Journal prep'!J97)</f>
        <v>0</v>
      </c>
      <c r="V280" s="258"/>
      <c r="W280" s="258"/>
      <c r="X280" s="258"/>
      <c r="Y280" s="258"/>
      <c r="Z280" s="258"/>
      <c r="AA280" s="258"/>
      <c r="AB280" s="258"/>
      <c r="AC280" s="258"/>
      <c r="AD280" s="258"/>
      <c r="AE280" s="258"/>
      <c r="AF280" s="258"/>
      <c r="AG280" s="258"/>
      <c r="AH280" s="258"/>
      <c r="AI280" s="258"/>
      <c r="AJ280" s="258"/>
    </row>
    <row r="281" spans="1:36" ht="15" customHeight="1" x14ac:dyDescent="0.25">
      <c r="A281" s="170" t="str">
        <f t="shared" si="17"/>
        <v/>
      </c>
      <c r="B281" s="170">
        <f t="shared" si="16"/>
        <v>231</v>
      </c>
      <c r="C281" s="302"/>
      <c r="D281" s="77" t="s">
        <v>253</v>
      </c>
      <c r="E281" s="78">
        <v>90000</v>
      </c>
      <c r="F281" s="78"/>
      <c r="G281" s="78"/>
      <c r="H281" s="79"/>
      <c r="I281" s="78"/>
      <c r="J281" s="80"/>
      <c r="K281" s="81"/>
      <c r="L281" s="82">
        <f>IF('Journal prep'!I98=0,0,'Journal prep'!I98)</f>
        <v>0</v>
      </c>
      <c r="M281" s="83">
        <f t="shared" si="18"/>
        <v>0</v>
      </c>
      <c r="N281" s="344" t="str">
        <f>IF('Journal prep'!K98=" "," ",'Journal prep'!K98)</f>
        <v xml:space="preserve">IMPREST: Cash Spent by  00-Jan-00 to 00-Jan-00 </v>
      </c>
      <c r="O281" s="305"/>
      <c r="P281" s="258"/>
      <c r="Q281" s="340" t="s">
        <v>251</v>
      </c>
      <c r="R281" s="258"/>
      <c r="S281" s="348" t="str">
        <f>'Journal prep'!F98</f>
        <v xml:space="preserve"> </v>
      </c>
      <c r="T281" s="349" t="s">
        <v>250</v>
      </c>
      <c r="U281" s="344">
        <f>IF('Journal prep'!I98=0,0,'Journal prep'!J98)</f>
        <v>0</v>
      </c>
      <c r="V281" s="258"/>
      <c r="W281" s="258"/>
      <c r="X281" s="258"/>
      <c r="Y281" s="258"/>
      <c r="Z281" s="258"/>
      <c r="AA281" s="258"/>
      <c r="AB281" s="258"/>
      <c r="AC281" s="258"/>
      <c r="AD281" s="258"/>
      <c r="AE281" s="258"/>
      <c r="AF281" s="258"/>
      <c r="AG281" s="258"/>
      <c r="AH281" s="258"/>
      <c r="AI281" s="258"/>
      <c r="AJ281" s="258"/>
    </row>
    <row r="282" spans="1:36" ht="15" customHeight="1" x14ac:dyDescent="0.25">
      <c r="A282" s="170" t="str">
        <f t="shared" si="17"/>
        <v/>
      </c>
      <c r="B282" s="170">
        <f t="shared" si="16"/>
        <v>232</v>
      </c>
      <c r="C282" s="302"/>
      <c r="D282" s="77" t="s">
        <v>253</v>
      </c>
      <c r="E282" s="78">
        <v>90000</v>
      </c>
      <c r="F282" s="78"/>
      <c r="G282" s="78"/>
      <c r="H282" s="79"/>
      <c r="I282" s="78"/>
      <c r="J282" s="80"/>
      <c r="K282" s="81"/>
      <c r="L282" s="82">
        <f>IF('Journal prep'!I99=0,0,'Journal prep'!I99)</f>
        <v>0</v>
      </c>
      <c r="M282" s="83">
        <f t="shared" si="18"/>
        <v>0</v>
      </c>
      <c r="N282" s="344" t="str">
        <f>IF('Journal prep'!K99=" "," ",'Journal prep'!K99)</f>
        <v xml:space="preserve">IMPREST: Cash Spent by  00-Jan-00 to 00-Jan-00 </v>
      </c>
      <c r="O282" s="305"/>
      <c r="P282" s="258"/>
      <c r="Q282" s="340" t="s">
        <v>251</v>
      </c>
      <c r="R282" s="258"/>
      <c r="S282" s="348" t="str">
        <f>'Journal prep'!F99</f>
        <v xml:space="preserve"> </v>
      </c>
      <c r="T282" s="349" t="s">
        <v>250</v>
      </c>
      <c r="U282" s="344">
        <f>IF('Journal prep'!I99=0,0,'Journal prep'!J99)</f>
        <v>0</v>
      </c>
      <c r="V282" s="258"/>
      <c r="W282" s="258"/>
      <c r="X282" s="258"/>
      <c r="Y282" s="258"/>
      <c r="Z282" s="258"/>
      <c r="AA282" s="258"/>
      <c r="AB282" s="258"/>
      <c r="AC282" s="258"/>
      <c r="AD282" s="258"/>
      <c r="AE282" s="258"/>
      <c r="AF282" s="258"/>
      <c r="AG282" s="258"/>
      <c r="AH282" s="258"/>
      <c r="AI282" s="258"/>
      <c r="AJ282" s="258"/>
    </row>
    <row r="283" spans="1:36" ht="15" customHeight="1" x14ac:dyDescent="0.25">
      <c r="A283" s="170" t="str">
        <f t="shared" si="17"/>
        <v/>
      </c>
      <c r="B283" s="170">
        <f t="shared" si="16"/>
        <v>233</v>
      </c>
      <c r="C283" s="302"/>
      <c r="D283" s="77" t="s">
        <v>253</v>
      </c>
      <c r="E283" s="78">
        <v>90000</v>
      </c>
      <c r="F283" s="78"/>
      <c r="G283" s="78"/>
      <c r="H283" s="79"/>
      <c r="I283" s="78"/>
      <c r="J283" s="80"/>
      <c r="K283" s="81"/>
      <c r="L283" s="82">
        <f>IF('Journal prep'!I100=0,0,'Journal prep'!I100)</f>
        <v>0</v>
      </c>
      <c r="M283" s="83">
        <f t="shared" si="18"/>
        <v>0</v>
      </c>
      <c r="N283" s="344" t="str">
        <f>IF('Journal prep'!K100=" "," ",'Journal prep'!K100)</f>
        <v xml:space="preserve">IMPREST: Cash Spent by  00-Jan-00 to 00-Jan-00 </v>
      </c>
      <c r="O283" s="305"/>
      <c r="P283" s="258"/>
      <c r="Q283" s="340" t="s">
        <v>251</v>
      </c>
      <c r="R283" s="258"/>
      <c r="S283" s="348" t="str">
        <f>'Journal prep'!F100</f>
        <v xml:space="preserve"> </v>
      </c>
      <c r="T283" s="349" t="s">
        <v>250</v>
      </c>
      <c r="U283" s="344">
        <f>IF('Journal prep'!I100=0,0,'Journal prep'!J100)</f>
        <v>0</v>
      </c>
      <c r="V283" s="258"/>
      <c r="W283" s="258"/>
      <c r="X283" s="258"/>
      <c r="Y283" s="258"/>
      <c r="Z283" s="258"/>
      <c r="AA283" s="258"/>
      <c r="AB283" s="258"/>
      <c r="AC283" s="258"/>
      <c r="AD283" s="258"/>
      <c r="AE283" s="258"/>
      <c r="AF283" s="258"/>
      <c r="AG283" s="258"/>
      <c r="AH283" s="258"/>
      <c r="AI283" s="258"/>
      <c r="AJ283" s="258"/>
    </row>
    <row r="284" spans="1:36" ht="15" customHeight="1" x14ac:dyDescent="0.25">
      <c r="A284" s="170" t="str">
        <f t="shared" si="17"/>
        <v/>
      </c>
      <c r="B284" s="170">
        <f t="shared" si="16"/>
        <v>234</v>
      </c>
      <c r="C284" s="302"/>
      <c r="D284" s="77" t="s">
        <v>253</v>
      </c>
      <c r="E284" s="78">
        <v>90000</v>
      </c>
      <c r="F284" s="78"/>
      <c r="G284" s="78"/>
      <c r="H284" s="79"/>
      <c r="I284" s="78"/>
      <c r="J284" s="80"/>
      <c r="K284" s="81"/>
      <c r="L284" s="82">
        <f>IF('Journal prep'!I101=0,0,'Journal prep'!I101)</f>
        <v>0</v>
      </c>
      <c r="M284" s="83">
        <f t="shared" si="18"/>
        <v>0</v>
      </c>
      <c r="N284" s="344" t="str">
        <f>IF('Journal prep'!K101=" "," ",'Journal prep'!K101)</f>
        <v xml:space="preserve">IMPREST: Cash Spent by  00-Jan-00 to 00-Jan-00 </v>
      </c>
      <c r="O284" s="305"/>
      <c r="P284" s="258"/>
      <c r="Q284" s="340" t="s">
        <v>251</v>
      </c>
      <c r="R284" s="258"/>
      <c r="S284" s="348" t="str">
        <f>'Journal prep'!F101</f>
        <v xml:space="preserve"> </v>
      </c>
      <c r="T284" s="349" t="s">
        <v>250</v>
      </c>
      <c r="U284" s="344">
        <f>IF('Journal prep'!I101=0,0,'Journal prep'!J101)</f>
        <v>0</v>
      </c>
      <c r="V284" s="258"/>
      <c r="W284" s="258"/>
      <c r="X284" s="258"/>
      <c r="Y284" s="258"/>
      <c r="Z284" s="258"/>
      <c r="AA284" s="258"/>
      <c r="AB284" s="258"/>
      <c r="AC284" s="258"/>
      <c r="AD284" s="258"/>
      <c r="AE284" s="258"/>
      <c r="AF284" s="258"/>
      <c r="AG284" s="258"/>
      <c r="AH284" s="258"/>
      <c r="AI284" s="258"/>
      <c r="AJ284" s="258"/>
    </row>
    <row r="285" spans="1:36" ht="15" customHeight="1" x14ac:dyDescent="0.25">
      <c r="A285" s="170" t="str">
        <f t="shared" si="17"/>
        <v/>
      </c>
      <c r="B285" s="170">
        <f t="shared" si="16"/>
        <v>235</v>
      </c>
      <c r="C285" s="302"/>
      <c r="D285" s="77" t="s">
        <v>253</v>
      </c>
      <c r="E285" s="78">
        <v>90000</v>
      </c>
      <c r="F285" s="78"/>
      <c r="G285" s="78"/>
      <c r="H285" s="79"/>
      <c r="I285" s="78"/>
      <c r="J285" s="80"/>
      <c r="K285" s="81"/>
      <c r="L285" s="82">
        <f>IF('Journal prep'!I102=0,0,'Journal prep'!I102)</f>
        <v>0</v>
      </c>
      <c r="M285" s="83">
        <f t="shared" si="18"/>
        <v>0</v>
      </c>
      <c r="N285" s="344" t="str">
        <f>IF('Journal prep'!K102=" "," ",'Journal prep'!K102)</f>
        <v xml:space="preserve">IMPREST: Cash Spent by  00-Jan-00 to 00-Jan-00 </v>
      </c>
      <c r="O285" s="305"/>
      <c r="P285" s="258"/>
      <c r="Q285" s="340" t="s">
        <v>251</v>
      </c>
      <c r="R285" s="258"/>
      <c r="S285" s="348" t="str">
        <f>'Journal prep'!F102</f>
        <v xml:space="preserve"> </v>
      </c>
      <c r="T285" s="349" t="s">
        <v>250</v>
      </c>
      <c r="U285" s="344">
        <f>IF('Journal prep'!I102=0,0,'Journal prep'!J102)</f>
        <v>0</v>
      </c>
      <c r="V285" s="258"/>
      <c r="W285" s="258"/>
      <c r="X285" s="258"/>
      <c r="Y285" s="258"/>
      <c r="Z285" s="258"/>
      <c r="AA285" s="258"/>
      <c r="AB285" s="258"/>
      <c r="AC285" s="258"/>
      <c r="AD285" s="258"/>
      <c r="AE285" s="258"/>
      <c r="AF285" s="258"/>
      <c r="AG285" s="258"/>
      <c r="AH285" s="258"/>
      <c r="AI285" s="258"/>
      <c r="AJ285" s="258"/>
    </row>
    <row r="286" spans="1:36" ht="15" customHeight="1" x14ac:dyDescent="0.25">
      <c r="A286" s="170" t="str">
        <f t="shared" si="17"/>
        <v/>
      </c>
      <c r="B286" s="170">
        <f t="shared" si="16"/>
        <v>236</v>
      </c>
      <c r="C286" s="302"/>
      <c r="D286" s="77" t="s">
        <v>253</v>
      </c>
      <c r="E286" s="78">
        <v>90000</v>
      </c>
      <c r="F286" s="78"/>
      <c r="G286" s="78"/>
      <c r="H286" s="79"/>
      <c r="I286" s="78"/>
      <c r="J286" s="80"/>
      <c r="K286" s="81"/>
      <c r="L286" s="82">
        <f>IF('Journal prep'!I103=0,0,'Journal prep'!I103)</f>
        <v>0</v>
      </c>
      <c r="M286" s="83">
        <f t="shared" si="18"/>
        <v>0</v>
      </c>
      <c r="N286" s="344" t="str">
        <f>IF('Journal prep'!K103=" "," ",'Journal prep'!K103)</f>
        <v xml:space="preserve">IMPREST: Cash Spent by  00-Jan-00 to 00-Jan-00 </v>
      </c>
      <c r="O286" s="305"/>
      <c r="P286" s="258"/>
      <c r="Q286" s="340" t="s">
        <v>251</v>
      </c>
      <c r="R286" s="258"/>
      <c r="S286" s="348" t="str">
        <f>'Journal prep'!F103</f>
        <v xml:space="preserve"> </v>
      </c>
      <c r="T286" s="349" t="s">
        <v>250</v>
      </c>
      <c r="U286" s="344">
        <f>IF('Journal prep'!I103=0,0,'Journal prep'!J103)</f>
        <v>0</v>
      </c>
      <c r="V286" s="258"/>
      <c r="W286" s="258"/>
      <c r="X286" s="258"/>
      <c r="Y286" s="258"/>
      <c r="Z286" s="258"/>
      <c r="AA286" s="258"/>
      <c r="AB286" s="258"/>
      <c r="AC286" s="258"/>
      <c r="AD286" s="258"/>
      <c r="AE286" s="258"/>
      <c r="AF286" s="258"/>
      <c r="AG286" s="258"/>
      <c r="AH286" s="258"/>
      <c r="AI286" s="258"/>
      <c r="AJ286" s="258"/>
    </row>
    <row r="287" spans="1:36" ht="15" customHeight="1" x14ac:dyDescent="0.25">
      <c r="A287" s="170" t="str">
        <f t="shared" si="17"/>
        <v/>
      </c>
      <c r="B287" s="170">
        <f t="shared" si="16"/>
        <v>237</v>
      </c>
      <c r="C287" s="302"/>
      <c r="D287" s="77" t="s">
        <v>253</v>
      </c>
      <c r="E287" s="78">
        <v>90000</v>
      </c>
      <c r="F287" s="78"/>
      <c r="G287" s="78"/>
      <c r="H287" s="79"/>
      <c r="I287" s="78"/>
      <c r="J287" s="80"/>
      <c r="K287" s="81"/>
      <c r="L287" s="82">
        <f>IF('Journal prep'!I104=0,0,'Journal prep'!I104)</f>
        <v>0</v>
      </c>
      <c r="M287" s="83">
        <f t="shared" si="18"/>
        <v>0</v>
      </c>
      <c r="N287" s="344" t="str">
        <f>IF('Journal prep'!K104=" "," ",'Journal prep'!K104)</f>
        <v xml:space="preserve">IMPREST: Cash Spent by  00-Jan-00 to 00-Jan-00 </v>
      </c>
      <c r="O287" s="305"/>
      <c r="P287" s="258"/>
      <c r="Q287" s="340" t="s">
        <v>251</v>
      </c>
      <c r="R287" s="258"/>
      <c r="S287" s="348" t="str">
        <f>'Journal prep'!F104</f>
        <v xml:space="preserve"> </v>
      </c>
      <c r="T287" s="349" t="s">
        <v>250</v>
      </c>
      <c r="U287" s="344">
        <f>IF('Journal prep'!I104=0,0,'Journal prep'!J104)</f>
        <v>0</v>
      </c>
      <c r="V287" s="258"/>
      <c r="W287" s="258"/>
      <c r="X287" s="258"/>
      <c r="Y287" s="258"/>
      <c r="Z287" s="258"/>
      <c r="AA287" s="258"/>
      <c r="AB287" s="258"/>
      <c r="AC287" s="258"/>
      <c r="AD287" s="258"/>
      <c r="AE287" s="258"/>
      <c r="AF287" s="258"/>
      <c r="AG287" s="258"/>
      <c r="AH287" s="258"/>
      <c r="AI287" s="258"/>
      <c r="AJ287" s="258"/>
    </row>
    <row r="288" spans="1:36" ht="15" customHeight="1" x14ac:dyDescent="0.25">
      <c r="A288" s="170" t="str">
        <f t="shared" si="17"/>
        <v/>
      </c>
      <c r="B288" s="170">
        <f t="shared" si="16"/>
        <v>238</v>
      </c>
      <c r="C288" s="302"/>
      <c r="D288" s="77" t="s">
        <v>253</v>
      </c>
      <c r="E288" s="78">
        <v>90000</v>
      </c>
      <c r="F288" s="78"/>
      <c r="G288" s="78"/>
      <c r="H288" s="79"/>
      <c r="I288" s="78"/>
      <c r="J288" s="80"/>
      <c r="K288" s="81"/>
      <c r="L288" s="82">
        <f>IF('Journal prep'!I105=0,0,'Journal prep'!I105)</f>
        <v>0</v>
      </c>
      <c r="M288" s="83">
        <f t="shared" si="18"/>
        <v>0</v>
      </c>
      <c r="N288" s="344" t="str">
        <f>IF('Journal prep'!K105=" "," ",'Journal prep'!K105)</f>
        <v xml:space="preserve">IMPREST: Cash Spent by  00-Jan-00 to 00-Jan-00 </v>
      </c>
      <c r="O288" s="305"/>
      <c r="P288" s="258"/>
      <c r="Q288" s="340" t="s">
        <v>251</v>
      </c>
      <c r="R288" s="258"/>
      <c r="S288" s="348" t="str">
        <f>'Journal prep'!F105</f>
        <v xml:space="preserve"> </v>
      </c>
      <c r="T288" s="349" t="s">
        <v>250</v>
      </c>
      <c r="U288" s="344">
        <f>IF('Journal prep'!I105=0,0,'Journal prep'!J105)</f>
        <v>0</v>
      </c>
      <c r="V288" s="258"/>
      <c r="W288" s="258"/>
      <c r="X288" s="258"/>
      <c r="Y288" s="258"/>
      <c r="Z288" s="258"/>
      <c r="AA288" s="258"/>
      <c r="AB288" s="258"/>
      <c r="AC288" s="258"/>
      <c r="AD288" s="258"/>
      <c r="AE288" s="258"/>
      <c r="AF288" s="258"/>
      <c r="AG288" s="258"/>
      <c r="AH288" s="258"/>
      <c r="AI288" s="258"/>
      <c r="AJ288" s="258"/>
    </row>
    <row r="289" spans="1:36" ht="15" customHeight="1" x14ac:dyDescent="0.25">
      <c r="A289" s="170" t="str">
        <f t="shared" si="17"/>
        <v/>
      </c>
      <c r="B289" s="170">
        <f t="shared" si="16"/>
        <v>239</v>
      </c>
      <c r="C289" s="302"/>
      <c r="D289" s="77" t="s">
        <v>253</v>
      </c>
      <c r="E289" s="78">
        <v>90000</v>
      </c>
      <c r="F289" s="78"/>
      <c r="G289" s="78"/>
      <c r="H289" s="79"/>
      <c r="I289" s="78"/>
      <c r="J289" s="80"/>
      <c r="K289" s="81"/>
      <c r="L289" s="82">
        <f>IF('Journal prep'!I106=0,0,'Journal prep'!I106)</f>
        <v>0</v>
      </c>
      <c r="M289" s="83">
        <f t="shared" si="18"/>
        <v>0</v>
      </c>
      <c r="N289" s="344" t="str">
        <f>IF('Journal prep'!K106=" "," ",'Journal prep'!K106)</f>
        <v xml:space="preserve">IMPREST: Cash Spent by  00-Jan-00 to 00-Jan-00 </v>
      </c>
      <c r="O289" s="305"/>
      <c r="P289" s="258"/>
      <c r="Q289" s="340" t="s">
        <v>251</v>
      </c>
      <c r="R289" s="258"/>
      <c r="S289" s="348" t="str">
        <f>'Journal prep'!F106</f>
        <v xml:space="preserve"> </v>
      </c>
      <c r="T289" s="349" t="s">
        <v>250</v>
      </c>
      <c r="U289" s="344">
        <f>IF('Journal prep'!I106=0,0,'Journal prep'!J106)</f>
        <v>0</v>
      </c>
      <c r="V289" s="258"/>
      <c r="W289" s="258"/>
      <c r="X289" s="258"/>
      <c r="Y289" s="258"/>
      <c r="Z289" s="258"/>
      <c r="AA289" s="258"/>
      <c r="AB289" s="258"/>
      <c r="AC289" s="258"/>
      <c r="AD289" s="258"/>
      <c r="AE289" s="258"/>
      <c r="AF289" s="258"/>
      <c r="AG289" s="258"/>
      <c r="AH289" s="258"/>
      <c r="AI289" s="258"/>
      <c r="AJ289" s="258"/>
    </row>
    <row r="290" spans="1:36" ht="15" customHeight="1" x14ac:dyDescent="0.25">
      <c r="A290" s="170" t="str">
        <f t="shared" si="17"/>
        <v/>
      </c>
      <c r="B290" s="170">
        <f t="shared" si="16"/>
        <v>240</v>
      </c>
      <c r="C290" s="302"/>
      <c r="D290" s="77" t="s">
        <v>253</v>
      </c>
      <c r="E290" s="78">
        <v>90000</v>
      </c>
      <c r="F290" s="78"/>
      <c r="G290" s="78"/>
      <c r="H290" s="79"/>
      <c r="I290" s="78"/>
      <c r="J290" s="80"/>
      <c r="K290" s="81"/>
      <c r="L290" s="82">
        <f>IF('Journal prep'!I107=0,0,'Journal prep'!I107)</f>
        <v>0</v>
      </c>
      <c r="M290" s="83">
        <f t="shared" si="18"/>
        <v>0</v>
      </c>
      <c r="N290" s="344" t="str">
        <f>IF('Journal prep'!K107=" "," ",'Journal prep'!K107)</f>
        <v xml:space="preserve">IMPREST: Cash Spent by  00-Jan-00 to 00-Jan-00 </v>
      </c>
      <c r="O290" s="305"/>
      <c r="P290" s="258"/>
      <c r="Q290" s="340" t="s">
        <v>251</v>
      </c>
      <c r="R290" s="258"/>
      <c r="S290" s="348" t="str">
        <f>'Journal prep'!F107</f>
        <v xml:space="preserve"> </v>
      </c>
      <c r="T290" s="349" t="s">
        <v>250</v>
      </c>
      <c r="U290" s="344">
        <f>IF('Journal prep'!I107=0,0,'Journal prep'!J107)</f>
        <v>0</v>
      </c>
      <c r="V290" s="258"/>
      <c r="W290" s="258"/>
      <c r="X290" s="258"/>
      <c r="Y290" s="258"/>
      <c r="Z290" s="258"/>
      <c r="AA290" s="258"/>
      <c r="AB290" s="258"/>
      <c r="AC290" s="258"/>
      <c r="AD290" s="258"/>
      <c r="AE290" s="258"/>
      <c r="AF290" s="258"/>
      <c r="AG290" s="258"/>
      <c r="AH290" s="258"/>
      <c r="AI290" s="258"/>
      <c r="AJ290" s="258"/>
    </row>
    <row r="291" spans="1:36" ht="15" customHeight="1" x14ac:dyDescent="0.25">
      <c r="A291" s="170" t="str">
        <f t="shared" si="17"/>
        <v/>
      </c>
      <c r="B291" s="170">
        <f t="shared" si="16"/>
        <v>241</v>
      </c>
      <c r="C291" s="302"/>
      <c r="D291" s="77" t="s">
        <v>253</v>
      </c>
      <c r="E291" s="78">
        <v>90000</v>
      </c>
      <c r="F291" s="78"/>
      <c r="G291" s="78"/>
      <c r="H291" s="79"/>
      <c r="I291" s="78"/>
      <c r="J291" s="80"/>
      <c r="K291" s="81"/>
      <c r="L291" s="82">
        <f>IF('Journal prep'!I108=0,0,'Journal prep'!I108)</f>
        <v>0</v>
      </c>
      <c r="M291" s="83">
        <f t="shared" ref="M291" si="19">ROUND(L291,2)</f>
        <v>0</v>
      </c>
      <c r="N291" s="344" t="str">
        <f>IF('Journal prep'!K108=" "," ",'Journal prep'!K108)</f>
        <v xml:space="preserve">IMPREST: Cheque Issued by  00-Jan-00 to 00-Jan-00 </v>
      </c>
      <c r="O291" s="305"/>
      <c r="P291" s="258"/>
      <c r="Q291" s="340" t="s">
        <v>252</v>
      </c>
      <c r="R291" s="258"/>
      <c r="S291" s="348" t="str">
        <f>'Journal prep'!F108</f>
        <v xml:space="preserve"> </v>
      </c>
      <c r="T291" s="349" t="s">
        <v>250</v>
      </c>
      <c r="U291" s="344">
        <f>IF('Journal prep'!I108=0,0,'Journal prep'!J108)</f>
        <v>0</v>
      </c>
      <c r="V291" s="258"/>
      <c r="W291" s="258"/>
      <c r="X291" s="258"/>
      <c r="Y291" s="258"/>
      <c r="Z291" s="258"/>
      <c r="AA291" s="258"/>
      <c r="AB291" s="258"/>
      <c r="AC291" s="258"/>
      <c r="AD291" s="258"/>
      <c r="AE291" s="258"/>
      <c r="AF291" s="258"/>
      <c r="AG291" s="258"/>
      <c r="AH291" s="258"/>
      <c r="AI291" s="258"/>
      <c r="AJ291" s="258"/>
    </row>
    <row r="292" spans="1:36" ht="15" customHeight="1" x14ac:dyDescent="0.25">
      <c r="A292" s="170" t="str">
        <f t="shared" si="17"/>
        <v/>
      </c>
      <c r="B292" s="170">
        <f t="shared" si="16"/>
        <v>242</v>
      </c>
      <c r="C292" s="302"/>
      <c r="D292" s="77" t="s">
        <v>253</v>
      </c>
      <c r="E292" s="78">
        <v>90000</v>
      </c>
      <c r="F292" s="78"/>
      <c r="G292" s="78"/>
      <c r="H292" s="79"/>
      <c r="I292" s="78"/>
      <c r="J292" s="80"/>
      <c r="K292" s="81"/>
      <c r="L292" s="82">
        <f>IF('Journal prep'!I109=0,0,'Journal prep'!I109)</f>
        <v>0</v>
      </c>
      <c r="M292" s="83">
        <f t="shared" ref="M292:M330" si="20">ROUND(L292,2)</f>
        <v>0</v>
      </c>
      <c r="N292" s="344" t="str">
        <f>IF('Journal prep'!K109=" "," ",'Journal prep'!K109)</f>
        <v xml:space="preserve">IMPREST: Cheque Issued by  00-Jan-00 to 00-Jan-00 </v>
      </c>
      <c r="O292" s="305"/>
      <c r="P292" s="258"/>
      <c r="Q292" s="340" t="s">
        <v>252</v>
      </c>
      <c r="R292" s="258"/>
      <c r="S292" s="348" t="str">
        <f>'Journal prep'!F109</f>
        <v xml:space="preserve"> </v>
      </c>
      <c r="T292" s="349" t="s">
        <v>250</v>
      </c>
      <c r="U292" s="344">
        <f>IF('Journal prep'!I109=0,0,'Journal prep'!J109)</f>
        <v>0</v>
      </c>
      <c r="V292" s="258"/>
      <c r="W292" s="258"/>
      <c r="X292" s="258"/>
      <c r="Y292" s="258"/>
      <c r="Z292" s="258"/>
      <c r="AA292" s="258"/>
      <c r="AB292" s="258"/>
      <c r="AC292" s="258"/>
      <c r="AD292" s="258"/>
      <c r="AE292" s="258"/>
      <c r="AF292" s="258"/>
      <c r="AG292" s="258"/>
      <c r="AH292" s="258"/>
      <c r="AI292" s="258"/>
      <c r="AJ292" s="258"/>
    </row>
    <row r="293" spans="1:36" ht="15" customHeight="1" x14ac:dyDescent="0.25">
      <c r="A293" s="170" t="str">
        <f t="shared" si="17"/>
        <v/>
      </c>
      <c r="B293" s="170">
        <f t="shared" si="16"/>
        <v>243</v>
      </c>
      <c r="C293" s="302"/>
      <c r="D293" s="77" t="s">
        <v>253</v>
      </c>
      <c r="E293" s="78">
        <v>90000</v>
      </c>
      <c r="F293" s="78"/>
      <c r="G293" s="78"/>
      <c r="H293" s="79"/>
      <c r="I293" s="78"/>
      <c r="J293" s="80"/>
      <c r="K293" s="81"/>
      <c r="L293" s="82">
        <f>IF('Journal prep'!I110=0,0,'Journal prep'!I110)</f>
        <v>0</v>
      </c>
      <c r="M293" s="83">
        <f t="shared" si="20"/>
        <v>0</v>
      </c>
      <c r="N293" s="344" t="str">
        <f>IF('Journal prep'!K110=" "," ",'Journal prep'!K110)</f>
        <v xml:space="preserve">IMPREST: Cheque Issued by  00-Jan-00 to 00-Jan-00 </v>
      </c>
      <c r="O293" s="305"/>
      <c r="P293" s="258"/>
      <c r="Q293" s="340" t="s">
        <v>252</v>
      </c>
      <c r="R293" s="258"/>
      <c r="S293" s="348" t="str">
        <f>'Journal prep'!F110</f>
        <v xml:space="preserve"> </v>
      </c>
      <c r="T293" s="349" t="s">
        <v>250</v>
      </c>
      <c r="U293" s="344">
        <f>IF('Journal prep'!I110=0,0,'Journal prep'!J110)</f>
        <v>0</v>
      </c>
      <c r="V293" s="258"/>
      <c r="W293" s="258"/>
      <c r="X293" s="258"/>
      <c r="Y293" s="258"/>
      <c r="Z293" s="258"/>
      <c r="AA293" s="258"/>
      <c r="AB293" s="258"/>
      <c r="AC293" s="258"/>
      <c r="AD293" s="258"/>
      <c r="AE293" s="258"/>
      <c r="AF293" s="258"/>
      <c r="AG293" s="258"/>
      <c r="AH293" s="258"/>
      <c r="AI293" s="258"/>
      <c r="AJ293" s="258"/>
    </row>
    <row r="294" spans="1:36" ht="15" customHeight="1" x14ac:dyDescent="0.25">
      <c r="A294" s="170" t="str">
        <f t="shared" si="17"/>
        <v/>
      </c>
      <c r="B294" s="170">
        <f t="shared" si="16"/>
        <v>244</v>
      </c>
      <c r="C294" s="302"/>
      <c r="D294" s="77" t="s">
        <v>253</v>
      </c>
      <c r="E294" s="78">
        <v>90000</v>
      </c>
      <c r="F294" s="78"/>
      <c r="G294" s="78"/>
      <c r="H294" s="79"/>
      <c r="I294" s="78"/>
      <c r="J294" s="80"/>
      <c r="K294" s="81"/>
      <c r="L294" s="82">
        <f>IF('Journal prep'!I111=0,0,'Journal prep'!I111)</f>
        <v>0</v>
      </c>
      <c r="M294" s="83">
        <f t="shared" si="20"/>
        <v>0</v>
      </c>
      <c r="N294" s="344" t="str">
        <f>IF('Journal prep'!K111=" "," ",'Journal prep'!K111)</f>
        <v xml:space="preserve">IMPREST: Cheque Issued by  00-Jan-00 to 00-Jan-00 </v>
      </c>
      <c r="O294" s="305"/>
      <c r="P294" s="258"/>
      <c r="Q294" s="340" t="s">
        <v>252</v>
      </c>
      <c r="R294" s="258"/>
      <c r="S294" s="348" t="str">
        <f>'Journal prep'!F111</f>
        <v xml:space="preserve"> </v>
      </c>
      <c r="T294" s="349" t="s">
        <v>250</v>
      </c>
      <c r="U294" s="344">
        <f>IF('Journal prep'!I111=0,0,'Journal prep'!J111)</f>
        <v>0</v>
      </c>
      <c r="V294" s="258"/>
      <c r="W294" s="258"/>
      <c r="X294" s="258"/>
      <c r="Y294" s="258"/>
      <c r="Z294" s="258"/>
      <c r="AA294" s="258"/>
      <c r="AB294" s="258"/>
      <c r="AC294" s="258"/>
      <c r="AD294" s="258"/>
      <c r="AE294" s="258"/>
      <c r="AF294" s="258"/>
      <c r="AG294" s="258"/>
      <c r="AH294" s="258"/>
      <c r="AI294" s="258"/>
      <c r="AJ294" s="258"/>
    </row>
    <row r="295" spans="1:36" ht="15" customHeight="1" x14ac:dyDescent="0.25">
      <c r="A295" s="170" t="str">
        <f t="shared" si="17"/>
        <v/>
      </c>
      <c r="B295" s="170">
        <f t="shared" si="16"/>
        <v>245</v>
      </c>
      <c r="C295" s="302"/>
      <c r="D295" s="77" t="s">
        <v>253</v>
      </c>
      <c r="E295" s="78">
        <v>90000</v>
      </c>
      <c r="F295" s="78"/>
      <c r="G295" s="78"/>
      <c r="H295" s="79"/>
      <c r="I295" s="78"/>
      <c r="J295" s="80"/>
      <c r="K295" s="81"/>
      <c r="L295" s="82">
        <f>IF('Journal prep'!I112=0,0,'Journal prep'!I112)</f>
        <v>0</v>
      </c>
      <c r="M295" s="83">
        <f t="shared" si="20"/>
        <v>0</v>
      </c>
      <c r="N295" s="344" t="str">
        <f>IF('Journal prep'!K112=" "," ",'Journal prep'!K112)</f>
        <v xml:space="preserve">IMPREST: Cheque Issued by  00-Jan-00 to 00-Jan-00 </v>
      </c>
      <c r="O295" s="305"/>
      <c r="P295" s="258"/>
      <c r="Q295" s="340" t="s">
        <v>252</v>
      </c>
      <c r="R295" s="258"/>
      <c r="S295" s="348" t="str">
        <f>'Journal prep'!F112</f>
        <v xml:space="preserve"> </v>
      </c>
      <c r="T295" s="349" t="s">
        <v>250</v>
      </c>
      <c r="U295" s="344">
        <f>IF('Journal prep'!I112=0,0,'Journal prep'!J112)</f>
        <v>0</v>
      </c>
      <c r="V295" s="258"/>
      <c r="W295" s="258"/>
      <c r="X295" s="258"/>
      <c r="Y295" s="258"/>
      <c r="Z295" s="258"/>
      <c r="AA295" s="258"/>
      <c r="AB295" s="258"/>
      <c r="AC295" s="258"/>
      <c r="AD295" s="258"/>
      <c r="AE295" s="258"/>
      <c r="AF295" s="258"/>
      <c r="AG295" s="258"/>
      <c r="AH295" s="258"/>
      <c r="AI295" s="258"/>
      <c r="AJ295" s="258"/>
    </row>
    <row r="296" spans="1:36" ht="15" customHeight="1" x14ac:dyDescent="0.25">
      <c r="A296" s="170" t="str">
        <f t="shared" si="17"/>
        <v/>
      </c>
      <c r="B296" s="170">
        <f t="shared" si="16"/>
        <v>246</v>
      </c>
      <c r="C296" s="302"/>
      <c r="D296" s="77" t="s">
        <v>253</v>
      </c>
      <c r="E296" s="78">
        <v>90000</v>
      </c>
      <c r="F296" s="78"/>
      <c r="G296" s="78"/>
      <c r="H296" s="79"/>
      <c r="I296" s="78"/>
      <c r="J296" s="80"/>
      <c r="K296" s="81"/>
      <c r="L296" s="82">
        <f>IF('Journal prep'!I113=0,0,'Journal prep'!I113)</f>
        <v>0</v>
      </c>
      <c r="M296" s="83">
        <f t="shared" si="20"/>
        <v>0</v>
      </c>
      <c r="N296" s="344" t="str">
        <f>IF('Journal prep'!K113=" "," ",'Journal prep'!K113)</f>
        <v xml:space="preserve">IMPREST: Cheque Issued by  00-Jan-00 to 00-Jan-00 </v>
      </c>
      <c r="O296" s="305"/>
      <c r="P296" s="258"/>
      <c r="Q296" s="340" t="s">
        <v>252</v>
      </c>
      <c r="R296" s="258"/>
      <c r="S296" s="348" t="str">
        <f>'Journal prep'!F113</f>
        <v xml:space="preserve"> </v>
      </c>
      <c r="T296" s="349" t="s">
        <v>250</v>
      </c>
      <c r="U296" s="344">
        <f>IF('Journal prep'!I113=0,0,'Journal prep'!J113)</f>
        <v>0</v>
      </c>
      <c r="V296" s="258"/>
      <c r="W296" s="258"/>
      <c r="X296" s="258"/>
      <c r="Y296" s="258"/>
      <c r="Z296" s="258"/>
      <c r="AA296" s="258"/>
      <c r="AB296" s="258"/>
      <c r="AC296" s="258"/>
      <c r="AD296" s="258"/>
      <c r="AE296" s="258"/>
      <c r="AF296" s="258"/>
      <c r="AG296" s="258"/>
      <c r="AH296" s="258"/>
      <c r="AI296" s="258"/>
      <c r="AJ296" s="258"/>
    </row>
    <row r="297" spans="1:36" ht="15" customHeight="1" x14ac:dyDescent="0.25">
      <c r="A297" s="170" t="str">
        <f t="shared" si="17"/>
        <v/>
      </c>
      <c r="B297" s="170">
        <f t="shared" si="16"/>
        <v>247</v>
      </c>
      <c r="C297" s="302"/>
      <c r="D297" s="77" t="s">
        <v>253</v>
      </c>
      <c r="E297" s="78">
        <v>90000</v>
      </c>
      <c r="F297" s="78"/>
      <c r="G297" s="78"/>
      <c r="H297" s="79"/>
      <c r="I297" s="78"/>
      <c r="J297" s="80"/>
      <c r="K297" s="81"/>
      <c r="L297" s="82">
        <f>IF('Journal prep'!I114=0,0,'Journal prep'!I114)</f>
        <v>0</v>
      </c>
      <c r="M297" s="83">
        <f t="shared" si="20"/>
        <v>0</v>
      </c>
      <c r="N297" s="344" t="str">
        <f>IF('Journal prep'!K114=" "," ",'Journal prep'!K114)</f>
        <v xml:space="preserve">IMPREST: Cheque Issued by  00-Jan-00 to 00-Jan-00 </v>
      </c>
      <c r="O297" s="305"/>
      <c r="P297" s="258"/>
      <c r="Q297" s="340" t="s">
        <v>252</v>
      </c>
      <c r="R297" s="258"/>
      <c r="S297" s="348" t="str">
        <f>'Journal prep'!F114</f>
        <v xml:space="preserve"> </v>
      </c>
      <c r="T297" s="349" t="s">
        <v>250</v>
      </c>
      <c r="U297" s="344">
        <f>IF('Journal prep'!I114=0,0,'Journal prep'!J114)</f>
        <v>0</v>
      </c>
      <c r="V297" s="258"/>
      <c r="W297" s="258"/>
      <c r="X297" s="258"/>
      <c r="Y297" s="258"/>
      <c r="Z297" s="258"/>
      <c r="AA297" s="258"/>
      <c r="AB297" s="258"/>
      <c r="AC297" s="258"/>
      <c r="AD297" s="258"/>
      <c r="AE297" s="258"/>
      <c r="AF297" s="258"/>
      <c r="AG297" s="258"/>
      <c r="AH297" s="258"/>
      <c r="AI297" s="258"/>
      <c r="AJ297" s="258"/>
    </row>
    <row r="298" spans="1:36" ht="15" customHeight="1" x14ac:dyDescent="0.25">
      <c r="A298" s="170" t="str">
        <f t="shared" si="17"/>
        <v/>
      </c>
      <c r="B298" s="170">
        <f t="shared" si="16"/>
        <v>248</v>
      </c>
      <c r="C298" s="302"/>
      <c r="D298" s="77" t="s">
        <v>253</v>
      </c>
      <c r="E298" s="78">
        <v>90000</v>
      </c>
      <c r="F298" s="78"/>
      <c r="G298" s="78"/>
      <c r="H298" s="79"/>
      <c r="I298" s="78"/>
      <c r="J298" s="80"/>
      <c r="K298" s="81"/>
      <c r="L298" s="82">
        <f>IF('Journal prep'!I115=0,0,'Journal prep'!I115)</f>
        <v>0</v>
      </c>
      <c r="M298" s="83">
        <f t="shared" si="20"/>
        <v>0</v>
      </c>
      <c r="N298" s="344" t="str">
        <f>IF('Journal prep'!K115=" "," ",'Journal prep'!K115)</f>
        <v xml:space="preserve">IMPREST: Cheque Issued by  00-Jan-00 to 00-Jan-00 </v>
      </c>
      <c r="O298" s="305"/>
      <c r="P298" s="258"/>
      <c r="Q298" s="340" t="s">
        <v>252</v>
      </c>
      <c r="R298" s="258"/>
      <c r="S298" s="348" t="str">
        <f>'Journal prep'!F115</f>
        <v xml:space="preserve"> </v>
      </c>
      <c r="T298" s="349" t="s">
        <v>250</v>
      </c>
      <c r="U298" s="344">
        <f>IF('Journal prep'!I115=0,0,'Journal prep'!J115)</f>
        <v>0</v>
      </c>
      <c r="V298" s="258"/>
      <c r="W298" s="258"/>
      <c r="X298" s="258"/>
      <c r="Y298" s="258"/>
      <c r="Z298" s="258"/>
      <c r="AA298" s="258"/>
      <c r="AB298" s="258"/>
      <c r="AC298" s="258"/>
      <c r="AD298" s="258"/>
      <c r="AE298" s="258"/>
      <c r="AF298" s="258"/>
      <c r="AG298" s="258"/>
      <c r="AH298" s="258"/>
      <c r="AI298" s="258"/>
      <c r="AJ298" s="258"/>
    </row>
    <row r="299" spans="1:36" ht="15" customHeight="1" x14ac:dyDescent="0.25">
      <c r="A299" s="170" t="str">
        <f t="shared" si="17"/>
        <v/>
      </c>
      <c r="B299" s="170">
        <f t="shared" si="16"/>
        <v>249</v>
      </c>
      <c r="C299" s="302"/>
      <c r="D299" s="77" t="s">
        <v>253</v>
      </c>
      <c r="E299" s="78">
        <v>90000</v>
      </c>
      <c r="F299" s="78"/>
      <c r="G299" s="78"/>
      <c r="H299" s="79"/>
      <c r="I299" s="78"/>
      <c r="J299" s="80"/>
      <c r="K299" s="81"/>
      <c r="L299" s="82">
        <f>IF('Journal prep'!I116=0,0,'Journal prep'!I116)</f>
        <v>0</v>
      </c>
      <c r="M299" s="83">
        <f t="shared" si="20"/>
        <v>0</v>
      </c>
      <c r="N299" s="344" t="str">
        <f>IF('Journal prep'!K116=" "," ",'Journal prep'!K116)</f>
        <v xml:space="preserve">IMPREST: Cheque Issued by  00-Jan-00 to 00-Jan-00 </v>
      </c>
      <c r="O299" s="305"/>
      <c r="P299" s="258"/>
      <c r="Q299" s="340" t="s">
        <v>252</v>
      </c>
      <c r="R299" s="258"/>
      <c r="S299" s="348" t="str">
        <f>'Journal prep'!F116</f>
        <v xml:space="preserve"> </v>
      </c>
      <c r="T299" s="349" t="s">
        <v>250</v>
      </c>
      <c r="U299" s="344">
        <f>IF('Journal prep'!I116=0,0,'Journal prep'!J116)</f>
        <v>0</v>
      </c>
      <c r="V299" s="258"/>
      <c r="W299" s="258"/>
      <c r="X299" s="258"/>
      <c r="Y299" s="258"/>
      <c r="Z299" s="258"/>
      <c r="AA299" s="258"/>
      <c r="AB299" s="258"/>
      <c r="AC299" s="258"/>
      <c r="AD299" s="258"/>
      <c r="AE299" s="258"/>
      <c r="AF299" s="258"/>
      <c r="AG299" s="258"/>
      <c r="AH299" s="258"/>
      <c r="AI299" s="258"/>
      <c r="AJ299" s="258"/>
    </row>
    <row r="300" spans="1:36" ht="15" customHeight="1" x14ac:dyDescent="0.25">
      <c r="A300" s="170" t="str">
        <f t="shared" si="17"/>
        <v/>
      </c>
      <c r="B300" s="170">
        <f t="shared" si="16"/>
        <v>250</v>
      </c>
      <c r="C300" s="302"/>
      <c r="D300" s="77" t="s">
        <v>253</v>
      </c>
      <c r="E300" s="78">
        <v>90000</v>
      </c>
      <c r="F300" s="78"/>
      <c r="G300" s="78"/>
      <c r="H300" s="79"/>
      <c r="I300" s="78"/>
      <c r="J300" s="80"/>
      <c r="K300" s="81"/>
      <c r="L300" s="82">
        <f>IF('Journal prep'!I117=0,0,'Journal prep'!I117)</f>
        <v>0</v>
      </c>
      <c r="M300" s="83">
        <f t="shared" si="20"/>
        <v>0</v>
      </c>
      <c r="N300" s="344" t="str">
        <f>IF('Journal prep'!K117=" "," ",'Journal prep'!K117)</f>
        <v xml:space="preserve">IMPREST: Cheque Issued by  00-Jan-00 to 00-Jan-00 </v>
      </c>
      <c r="O300" s="305"/>
      <c r="P300" s="258"/>
      <c r="Q300" s="340" t="s">
        <v>252</v>
      </c>
      <c r="R300" s="258"/>
      <c r="S300" s="348" t="str">
        <f>'Journal prep'!F117</f>
        <v xml:space="preserve"> </v>
      </c>
      <c r="T300" s="349" t="s">
        <v>250</v>
      </c>
      <c r="U300" s="344">
        <f>IF('Journal prep'!I117=0,0,'Journal prep'!J117)</f>
        <v>0</v>
      </c>
      <c r="V300" s="258"/>
      <c r="W300" s="258"/>
      <c r="X300" s="258"/>
      <c r="Y300" s="258"/>
      <c r="Z300" s="258"/>
      <c r="AA300" s="258"/>
      <c r="AB300" s="258"/>
      <c r="AC300" s="258"/>
      <c r="AD300" s="258"/>
      <c r="AE300" s="258"/>
      <c r="AF300" s="258"/>
      <c r="AG300" s="258"/>
      <c r="AH300" s="258"/>
      <c r="AI300" s="258"/>
      <c r="AJ300" s="258"/>
    </row>
    <row r="301" spans="1:36" ht="15" customHeight="1" x14ac:dyDescent="0.25">
      <c r="A301" s="170" t="str">
        <f t="shared" si="17"/>
        <v/>
      </c>
      <c r="B301" s="170">
        <f t="shared" si="16"/>
        <v>251</v>
      </c>
      <c r="C301" s="302"/>
      <c r="D301" s="77" t="s">
        <v>253</v>
      </c>
      <c r="E301" s="78">
        <v>90000</v>
      </c>
      <c r="F301" s="78"/>
      <c r="G301" s="78"/>
      <c r="H301" s="79"/>
      <c r="I301" s="78"/>
      <c r="J301" s="80"/>
      <c r="K301" s="81"/>
      <c r="L301" s="82">
        <f>IF('Journal prep'!I118=0,0,'Journal prep'!I118)</f>
        <v>0</v>
      </c>
      <c r="M301" s="83">
        <f t="shared" si="20"/>
        <v>0</v>
      </c>
      <c r="N301" s="344" t="str">
        <f>IF('Journal prep'!K118=" "," ",'Journal prep'!K118)</f>
        <v xml:space="preserve">IMPREST: Cheque Issued by  00-Jan-00 to 00-Jan-00 </v>
      </c>
      <c r="O301" s="305"/>
      <c r="P301" s="258"/>
      <c r="Q301" s="340" t="s">
        <v>252</v>
      </c>
      <c r="R301" s="258"/>
      <c r="S301" s="348" t="str">
        <f>'Journal prep'!F118</f>
        <v xml:space="preserve"> </v>
      </c>
      <c r="T301" s="349" t="s">
        <v>250</v>
      </c>
      <c r="U301" s="344">
        <f>IF('Journal prep'!I118=0,0,'Journal prep'!J118)</f>
        <v>0</v>
      </c>
      <c r="V301" s="258"/>
      <c r="W301" s="258"/>
      <c r="X301" s="258"/>
      <c r="Y301" s="258"/>
      <c r="Z301" s="258"/>
      <c r="AA301" s="258"/>
      <c r="AB301" s="258"/>
      <c r="AC301" s="258"/>
      <c r="AD301" s="258"/>
      <c r="AE301" s="258"/>
      <c r="AF301" s="258"/>
      <c r="AG301" s="258"/>
      <c r="AH301" s="258"/>
      <c r="AI301" s="258"/>
      <c r="AJ301" s="258"/>
    </row>
    <row r="302" spans="1:36" ht="15" customHeight="1" x14ac:dyDescent="0.25">
      <c r="A302" s="170" t="str">
        <f t="shared" si="17"/>
        <v/>
      </c>
      <c r="B302" s="170">
        <f t="shared" si="16"/>
        <v>252</v>
      </c>
      <c r="C302" s="302"/>
      <c r="D302" s="77" t="s">
        <v>253</v>
      </c>
      <c r="E302" s="78">
        <v>90000</v>
      </c>
      <c r="F302" s="78"/>
      <c r="G302" s="78"/>
      <c r="H302" s="79"/>
      <c r="I302" s="78"/>
      <c r="J302" s="80"/>
      <c r="K302" s="81"/>
      <c r="L302" s="82">
        <f>IF('Journal prep'!I119=0,0,'Journal prep'!I119)</f>
        <v>0</v>
      </c>
      <c r="M302" s="83">
        <f t="shared" si="20"/>
        <v>0</v>
      </c>
      <c r="N302" s="344" t="str">
        <f>IF('Journal prep'!K119=" "," ",'Journal prep'!K119)</f>
        <v xml:space="preserve">IMPREST: Cheque Issued by  00-Jan-00 to 00-Jan-00 </v>
      </c>
      <c r="O302" s="305"/>
      <c r="P302" s="258"/>
      <c r="Q302" s="340" t="s">
        <v>252</v>
      </c>
      <c r="R302" s="258"/>
      <c r="S302" s="348" t="str">
        <f>'Journal prep'!F119</f>
        <v xml:space="preserve"> </v>
      </c>
      <c r="T302" s="349" t="s">
        <v>250</v>
      </c>
      <c r="U302" s="344">
        <f>IF('Journal prep'!I119=0,0,'Journal prep'!J119)</f>
        <v>0</v>
      </c>
      <c r="V302" s="258"/>
      <c r="W302" s="258"/>
      <c r="X302" s="258"/>
      <c r="Y302" s="258"/>
      <c r="Z302" s="258"/>
      <c r="AA302" s="258"/>
      <c r="AB302" s="258"/>
      <c r="AC302" s="258"/>
      <c r="AD302" s="258"/>
      <c r="AE302" s="258"/>
      <c r="AF302" s="258"/>
      <c r="AG302" s="258"/>
      <c r="AH302" s="258"/>
      <c r="AI302" s="258"/>
      <c r="AJ302" s="258"/>
    </row>
    <row r="303" spans="1:36" ht="15" customHeight="1" x14ac:dyDescent="0.25">
      <c r="A303" s="170" t="str">
        <f t="shared" si="17"/>
        <v/>
      </c>
      <c r="B303" s="170">
        <f t="shared" si="16"/>
        <v>253</v>
      </c>
      <c r="C303" s="302"/>
      <c r="D303" s="77" t="s">
        <v>253</v>
      </c>
      <c r="E303" s="78">
        <v>90000</v>
      </c>
      <c r="F303" s="78"/>
      <c r="G303" s="78"/>
      <c r="H303" s="79"/>
      <c r="I303" s="78"/>
      <c r="J303" s="80"/>
      <c r="K303" s="81"/>
      <c r="L303" s="82">
        <f>IF('Journal prep'!I120=0,0,'Journal prep'!I120)</f>
        <v>0</v>
      </c>
      <c r="M303" s="83">
        <f t="shared" si="20"/>
        <v>0</v>
      </c>
      <c r="N303" s="344" t="str">
        <f>IF('Journal prep'!K120=" "," ",'Journal prep'!K120)</f>
        <v xml:space="preserve">IMPREST: Cheque Issued by  00-Jan-00 to 00-Jan-00 </v>
      </c>
      <c r="O303" s="305"/>
      <c r="P303" s="258"/>
      <c r="Q303" s="340" t="s">
        <v>252</v>
      </c>
      <c r="R303" s="258"/>
      <c r="S303" s="348" t="str">
        <f>'Journal prep'!F120</f>
        <v xml:space="preserve"> </v>
      </c>
      <c r="T303" s="349" t="s">
        <v>250</v>
      </c>
      <c r="U303" s="344">
        <f>IF('Journal prep'!I120=0,0,'Journal prep'!J120)</f>
        <v>0</v>
      </c>
      <c r="V303" s="258"/>
      <c r="W303" s="258"/>
      <c r="X303" s="258"/>
      <c r="Y303" s="258"/>
      <c r="Z303" s="258"/>
      <c r="AA303" s="258"/>
      <c r="AB303" s="258"/>
      <c r="AC303" s="258"/>
      <c r="AD303" s="258"/>
      <c r="AE303" s="258"/>
      <c r="AF303" s="258"/>
      <c r="AG303" s="258"/>
      <c r="AH303" s="258"/>
      <c r="AI303" s="258"/>
      <c r="AJ303" s="258"/>
    </row>
    <row r="304" spans="1:36" ht="15" customHeight="1" x14ac:dyDescent="0.25">
      <c r="A304" s="170" t="str">
        <f t="shared" si="17"/>
        <v/>
      </c>
      <c r="B304" s="170">
        <f t="shared" si="16"/>
        <v>254</v>
      </c>
      <c r="C304" s="302"/>
      <c r="D304" s="77" t="s">
        <v>253</v>
      </c>
      <c r="E304" s="78">
        <v>90000</v>
      </c>
      <c r="F304" s="78"/>
      <c r="G304" s="78"/>
      <c r="H304" s="79"/>
      <c r="I304" s="78"/>
      <c r="J304" s="80"/>
      <c r="K304" s="81"/>
      <c r="L304" s="82">
        <f>IF('Journal prep'!I121=0,0,'Journal prep'!I121)</f>
        <v>0</v>
      </c>
      <c r="M304" s="83">
        <f t="shared" si="20"/>
        <v>0</v>
      </c>
      <c r="N304" s="344" t="str">
        <f>IF('Journal prep'!K121=" "," ",'Journal prep'!K121)</f>
        <v xml:space="preserve">IMPREST: Cheque Issued by  00-Jan-00 to 00-Jan-00 </v>
      </c>
      <c r="O304" s="305"/>
      <c r="P304" s="258"/>
      <c r="Q304" s="340" t="s">
        <v>252</v>
      </c>
      <c r="R304" s="258"/>
      <c r="S304" s="348" t="str">
        <f>'Journal prep'!F121</f>
        <v xml:space="preserve"> </v>
      </c>
      <c r="T304" s="349" t="s">
        <v>250</v>
      </c>
      <c r="U304" s="344">
        <f>IF('Journal prep'!I121=0,0,'Journal prep'!J121)</f>
        <v>0</v>
      </c>
      <c r="V304" s="258"/>
      <c r="W304" s="258"/>
      <c r="X304" s="258"/>
      <c r="Y304" s="258"/>
      <c r="Z304" s="258"/>
      <c r="AA304" s="258"/>
      <c r="AB304" s="258"/>
      <c r="AC304" s="258"/>
      <c r="AD304" s="258"/>
      <c r="AE304" s="258"/>
      <c r="AF304" s="258"/>
      <c r="AG304" s="258"/>
      <c r="AH304" s="258"/>
      <c r="AI304" s="258"/>
      <c r="AJ304" s="258"/>
    </row>
    <row r="305" spans="1:36" ht="15" customHeight="1" x14ac:dyDescent="0.25">
      <c r="A305" s="170" t="str">
        <f t="shared" si="17"/>
        <v/>
      </c>
      <c r="B305" s="170">
        <f t="shared" si="16"/>
        <v>255</v>
      </c>
      <c r="C305" s="302"/>
      <c r="D305" s="77" t="s">
        <v>253</v>
      </c>
      <c r="E305" s="78">
        <v>90000</v>
      </c>
      <c r="F305" s="78"/>
      <c r="G305" s="78"/>
      <c r="H305" s="79"/>
      <c r="I305" s="78"/>
      <c r="J305" s="80"/>
      <c r="K305" s="81"/>
      <c r="L305" s="82">
        <f>IF('Journal prep'!I122=0,0,'Journal prep'!I122)</f>
        <v>0</v>
      </c>
      <c r="M305" s="83">
        <f t="shared" si="20"/>
        <v>0</v>
      </c>
      <c r="N305" s="344" t="str">
        <f>IF('Journal prep'!K122=" "," ",'Journal prep'!K122)</f>
        <v xml:space="preserve">IMPREST: Cheque Issued by  00-Jan-00 to 00-Jan-00 </v>
      </c>
      <c r="O305" s="305"/>
      <c r="P305" s="258"/>
      <c r="Q305" s="340" t="s">
        <v>252</v>
      </c>
      <c r="R305" s="258"/>
      <c r="S305" s="348" t="str">
        <f>'Journal prep'!F122</f>
        <v xml:space="preserve"> </v>
      </c>
      <c r="T305" s="349" t="s">
        <v>250</v>
      </c>
      <c r="U305" s="344">
        <f>IF('Journal prep'!I122=0,0,'Journal prep'!J122)</f>
        <v>0</v>
      </c>
      <c r="V305" s="258"/>
      <c r="W305" s="258"/>
      <c r="X305" s="258"/>
      <c r="Y305" s="258"/>
      <c r="Z305" s="258"/>
      <c r="AA305" s="258"/>
      <c r="AB305" s="258"/>
      <c r="AC305" s="258"/>
      <c r="AD305" s="258"/>
      <c r="AE305" s="258"/>
      <c r="AF305" s="258"/>
      <c r="AG305" s="258"/>
      <c r="AH305" s="258"/>
      <c r="AI305" s="258"/>
      <c r="AJ305" s="258"/>
    </row>
    <row r="306" spans="1:36" ht="15" customHeight="1" x14ac:dyDescent="0.25">
      <c r="A306" s="170" t="str">
        <f t="shared" si="17"/>
        <v/>
      </c>
      <c r="B306" s="170">
        <f t="shared" si="16"/>
        <v>256</v>
      </c>
      <c r="C306" s="302"/>
      <c r="D306" s="77" t="s">
        <v>253</v>
      </c>
      <c r="E306" s="78">
        <v>90000</v>
      </c>
      <c r="F306" s="78"/>
      <c r="G306" s="78"/>
      <c r="H306" s="79"/>
      <c r="I306" s="78"/>
      <c r="J306" s="80"/>
      <c r="K306" s="81"/>
      <c r="L306" s="82">
        <f>IF('Journal prep'!I123=0,0,'Journal prep'!I123)</f>
        <v>0</v>
      </c>
      <c r="M306" s="83">
        <f t="shared" si="20"/>
        <v>0</v>
      </c>
      <c r="N306" s="344" t="str">
        <f>IF('Journal prep'!K123=" "," ",'Journal prep'!K123)</f>
        <v xml:space="preserve">IMPREST: Cheque Issued by  00-Jan-00 to 00-Jan-00 </v>
      </c>
      <c r="O306" s="305"/>
      <c r="P306" s="258"/>
      <c r="Q306" s="340" t="s">
        <v>252</v>
      </c>
      <c r="R306" s="258"/>
      <c r="S306" s="348" t="str">
        <f>'Journal prep'!F123</f>
        <v xml:space="preserve"> </v>
      </c>
      <c r="T306" s="349" t="s">
        <v>250</v>
      </c>
      <c r="U306" s="344">
        <f>IF('Journal prep'!I123=0,0,'Journal prep'!J123)</f>
        <v>0</v>
      </c>
      <c r="V306" s="258"/>
      <c r="W306" s="258"/>
      <c r="X306" s="258"/>
      <c r="Y306" s="258"/>
      <c r="Z306" s="258"/>
      <c r="AA306" s="258"/>
      <c r="AB306" s="258"/>
      <c r="AC306" s="258"/>
      <c r="AD306" s="258"/>
      <c r="AE306" s="258"/>
      <c r="AF306" s="258"/>
      <c r="AG306" s="258"/>
      <c r="AH306" s="258"/>
      <c r="AI306" s="258"/>
      <c r="AJ306" s="258"/>
    </row>
    <row r="307" spans="1:36" ht="15" customHeight="1" x14ac:dyDescent="0.25">
      <c r="A307" s="170" t="str">
        <f t="shared" si="17"/>
        <v/>
      </c>
      <c r="B307" s="170">
        <f t="shared" si="16"/>
        <v>257</v>
      </c>
      <c r="C307" s="302"/>
      <c r="D307" s="77" t="s">
        <v>253</v>
      </c>
      <c r="E307" s="78">
        <v>90000</v>
      </c>
      <c r="F307" s="78"/>
      <c r="G307" s="78"/>
      <c r="H307" s="79"/>
      <c r="I307" s="78"/>
      <c r="J307" s="80"/>
      <c r="K307" s="81"/>
      <c r="L307" s="82">
        <f>IF('Journal prep'!I124=0,0,'Journal prep'!I124)</f>
        <v>0</v>
      </c>
      <c r="M307" s="83">
        <f t="shared" si="20"/>
        <v>0</v>
      </c>
      <c r="N307" s="344" t="str">
        <f>IF('Journal prep'!K124=" "," ",'Journal prep'!K124)</f>
        <v xml:space="preserve">IMPREST: Cheque Issued by  00-Jan-00 to 00-Jan-00 </v>
      </c>
      <c r="O307" s="305"/>
      <c r="P307" s="258"/>
      <c r="Q307" s="340" t="s">
        <v>252</v>
      </c>
      <c r="R307" s="258"/>
      <c r="S307" s="348" t="str">
        <f>'Journal prep'!F124</f>
        <v xml:space="preserve"> </v>
      </c>
      <c r="T307" s="349" t="s">
        <v>250</v>
      </c>
      <c r="U307" s="344">
        <f>IF('Journal prep'!I124=0,0,'Journal prep'!J124)</f>
        <v>0</v>
      </c>
      <c r="V307" s="258"/>
      <c r="W307" s="258"/>
      <c r="X307" s="258"/>
      <c r="Y307" s="258"/>
      <c r="Z307" s="258"/>
      <c r="AA307" s="258"/>
      <c r="AB307" s="258"/>
      <c r="AC307" s="258"/>
      <c r="AD307" s="258"/>
      <c r="AE307" s="258"/>
      <c r="AF307" s="258"/>
      <c r="AG307" s="258"/>
      <c r="AH307" s="258"/>
      <c r="AI307" s="258"/>
      <c r="AJ307" s="258"/>
    </row>
    <row r="308" spans="1:36" ht="15" customHeight="1" x14ac:dyDescent="0.25">
      <c r="A308" s="170" t="str">
        <f t="shared" si="17"/>
        <v/>
      </c>
      <c r="B308" s="170">
        <f t="shared" ref="B308:B331" si="21">B307+1</f>
        <v>258</v>
      </c>
      <c r="C308" s="302"/>
      <c r="D308" s="77" t="s">
        <v>253</v>
      </c>
      <c r="E308" s="78">
        <v>90000</v>
      </c>
      <c r="F308" s="78"/>
      <c r="G308" s="78"/>
      <c r="H308" s="79"/>
      <c r="I308" s="78"/>
      <c r="J308" s="80"/>
      <c r="K308" s="81"/>
      <c r="L308" s="82">
        <f>IF('Journal prep'!I125=0,0,'Journal prep'!I125)</f>
        <v>0</v>
      </c>
      <c r="M308" s="83">
        <f t="shared" si="20"/>
        <v>0</v>
      </c>
      <c r="N308" s="344" t="str">
        <f>IF('Journal prep'!K125=" "," ",'Journal prep'!K125)</f>
        <v xml:space="preserve">IMPREST: Cheque Issued by  00-Jan-00 to 00-Jan-00 </v>
      </c>
      <c r="O308" s="305"/>
      <c r="P308" s="258"/>
      <c r="Q308" s="340" t="s">
        <v>252</v>
      </c>
      <c r="R308" s="258"/>
      <c r="S308" s="348" t="str">
        <f>'Journal prep'!F125</f>
        <v xml:space="preserve"> </v>
      </c>
      <c r="T308" s="349" t="s">
        <v>250</v>
      </c>
      <c r="U308" s="344">
        <f>IF('Journal prep'!I125=0,0,'Journal prep'!J125)</f>
        <v>0</v>
      </c>
      <c r="V308" s="258"/>
      <c r="W308" s="258"/>
      <c r="X308" s="258"/>
      <c r="Y308" s="258"/>
      <c r="Z308" s="258"/>
      <c r="AA308" s="258"/>
      <c r="AB308" s="258"/>
      <c r="AC308" s="258"/>
      <c r="AD308" s="258"/>
      <c r="AE308" s="258"/>
      <c r="AF308" s="258"/>
      <c r="AG308" s="258"/>
      <c r="AH308" s="258"/>
      <c r="AI308" s="258"/>
      <c r="AJ308" s="258"/>
    </row>
    <row r="309" spans="1:36" ht="15" customHeight="1" x14ac:dyDescent="0.25">
      <c r="A309" s="170" t="str">
        <f t="shared" si="17"/>
        <v/>
      </c>
      <c r="B309" s="170">
        <f t="shared" si="21"/>
        <v>259</v>
      </c>
      <c r="C309" s="302"/>
      <c r="D309" s="77" t="s">
        <v>253</v>
      </c>
      <c r="E309" s="78">
        <v>90000</v>
      </c>
      <c r="F309" s="78"/>
      <c r="G309" s="78"/>
      <c r="H309" s="79"/>
      <c r="I309" s="78"/>
      <c r="J309" s="80"/>
      <c r="K309" s="81"/>
      <c r="L309" s="82">
        <f>IF('Journal prep'!I126=0,0,'Journal prep'!I126)</f>
        <v>0</v>
      </c>
      <c r="M309" s="83">
        <f t="shared" si="20"/>
        <v>0</v>
      </c>
      <c r="N309" s="344" t="str">
        <f>IF('Journal prep'!K126=" "," ",'Journal prep'!K126)</f>
        <v xml:space="preserve">IMPREST: Cheque Issued by  00-Jan-00 to 00-Jan-00 </v>
      </c>
      <c r="O309" s="305"/>
      <c r="P309" s="258"/>
      <c r="Q309" s="340" t="s">
        <v>252</v>
      </c>
      <c r="R309" s="258"/>
      <c r="S309" s="348" t="str">
        <f>'Journal prep'!F126</f>
        <v xml:space="preserve"> </v>
      </c>
      <c r="T309" s="349" t="s">
        <v>250</v>
      </c>
      <c r="U309" s="344">
        <f>IF('Journal prep'!I126=0,0,'Journal prep'!J126)</f>
        <v>0</v>
      </c>
      <c r="V309" s="258"/>
      <c r="W309" s="258"/>
      <c r="X309" s="258"/>
      <c r="Y309" s="258"/>
      <c r="Z309" s="258"/>
      <c r="AA309" s="258"/>
      <c r="AB309" s="258"/>
      <c r="AC309" s="258"/>
      <c r="AD309" s="258"/>
      <c r="AE309" s="258"/>
      <c r="AF309" s="258"/>
      <c r="AG309" s="258"/>
      <c r="AH309" s="258"/>
      <c r="AI309" s="258"/>
      <c r="AJ309" s="258"/>
    </row>
    <row r="310" spans="1:36" ht="15" customHeight="1" x14ac:dyDescent="0.25">
      <c r="A310" s="170" t="str">
        <f t="shared" ref="A310:A330" si="22">IF(TRIM(D310)="","",IF(L310=0,"","update_data,visible"))</f>
        <v/>
      </c>
      <c r="B310" s="170">
        <f t="shared" si="21"/>
        <v>260</v>
      </c>
      <c r="C310" s="302"/>
      <c r="D310" s="77" t="s">
        <v>253</v>
      </c>
      <c r="E310" s="78">
        <v>90000</v>
      </c>
      <c r="F310" s="78"/>
      <c r="G310" s="78"/>
      <c r="H310" s="79"/>
      <c r="I310" s="78"/>
      <c r="J310" s="80"/>
      <c r="K310" s="81"/>
      <c r="L310" s="82">
        <f>IF('Journal prep'!I127=0,0,'Journal prep'!I127)</f>
        <v>0</v>
      </c>
      <c r="M310" s="83">
        <f t="shared" si="20"/>
        <v>0</v>
      </c>
      <c r="N310" s="344" t="str">
        <f>IF('Journal prep'!K127=" "," ",'Journal prep'!K127)</f>
        <v xml:space="preserve">IMPREST: Cheque Issued by  00-Jan-00 to 00-Jan-00 </v>
      </c>
      <c r="O310" s="305"/>
      <c r="P310" s="258"/>
      <c r="Q310" s="340" t="s">
        <v>252</v>
      </c>
      <c r="R310" s="258"/>
      <c r="S310" s="348" t="str">
        <f>'Journal prep'!F127</f>
        <v xml:space="preserve"> </v>
      </c>
      <c r="T310" s="349" t="s">
        <v>250</v>
      </c>
      <c r="U310" s="344">
        <f>IF('Journal prep'!I127=0,0,'Journal prep'!J127)</f>
        <v>0</v>
      </c>
      <c r="V310" s="258"/>
      <c r="W310" s="258"/>
      <c r="X310" s="258"/>
      <c r="Y310" s="258"/>
      <c r="Z310" s="258"/>
      <c r="AA310" s="258"/>
      <c r="AB310" s="258"/>
      <c r="AC310" s="258"/>
      <c r="AD310" s="258"/>
      <c r="AE310" s="258"/>
      <c r="AF310" s="258"/>
      <c r="AG310" s="258"/>
      <c r="AH310" s="258"/>
      <c r="AI310" s="258"/>
      <c r="AJ310" s="258"/>
    </row>
    <row r="311" spans="1:36" ht="15" customHeight="1" x14ac:dyDescent="0.25">
      <c r="A311" s="170" t="str">
        <f t="shared" si="22"/>
        <v/>
      </c>
      <c r="B311" s="170">
        <f t="shared" si="21"/>
        <v>261</v>
      </c>
      <c r="C311" s="302"/>
      <c r="D311" s="77" t="s">
        <v>253</v>
      </c>
      <c r="E311" s="78">
        <v>90000</v>
      </c>
      <c r="F311" s="78"/>
      <c r="G311" s="78"/>
      <c r="H311" s="79"/>
      <c r="I311" s="78"/>
      <c r="J311" s="80"/>
      <c r="K311" s="81"/>
      <c r="L311" s="82">
        <f>IF('Journal prep'!I128=0,0,'Journal prep'!I128)</f>
        <v>0</v>
      </c>
      <c r="M311" s="83">
        <f t="shared" si="20"/>
        <v>0</v>
      </c>
      <c r="N311" s="344" t="str">
        <f>IF('Journal prep'!K128=" "," ",'Journal prep'!K128)</f>
        <v xml:space="preserve">IMPREST: Cheque Issued by  00-Jan-00 to 00-Jan-00 </v>
      </c>
      <c r="O311" s="305"/>
      <c r="P311" s="258"/>
      <c r="Q311" s="340" t="s">
        <v>252</v>
      </c>
      <c r="R311" s="258"/>
      <c r="S311" s="348" t="str">
        <f>'Journal prep'!F128</f>
        <v xml:space="preserve"> </v>
      </c>
      <c r="T311" s="349" t="s">
        <v>250</v>
      </c>
      <c r="U311" s="344">
        <f>IF('Journal prep'!I128=0,0,'Journal prep'!J128)</f>
        <v>0</v>
      </c>
      <c r="V311" s="258"/>
      <c r="W311" s="258"/>
      <c r="X311" s="258"/>
      <c r="Y311" s="258"/>
      <c r="Z311" s="258"/>
      <c r="AA311" s="258"/>
      <c r="AB311" s="258"/>
      <c r="AC311" s="258"/>
      <c r="AD311" s="258"/>
      <c r="AE311" s="258"/>
      <c r="AF311" s="258"/>
      <c r="AG311" s="258"/>
      <c r="AH311" s="258"/>
      <c r="AI311" s="258"/>
      <c r="AJ311" s="258"/>
    </row>
    <row r="312" spans="1:36" ht="15" customHeight="1" x14ac:dyDescent="0.25">
      <c r="A312" s="170" t="str">
        <f t="shared" si="22"/>
        <v/>
      </c>
      <c r="B312" s="170">
        <f t="shared" si="21"/>
        <v>262</v>
      </c>
      <c r="C312" s="302"/>
      <c r="D312" s="77" t="s">
        <v>253</v>
      </c>
      <c r="E312" s="78">
        <v>90000</v>
      </c>
      <c r="F312" s="78"/>
      <c r="G312" s="78"/>
      <c r="H312" s="79"/>
      <c r="I312" s="78"/>
      <c r="J312" s="80"/>
      <c r="K312" s="81"/>
      <c r="L312" s="82">
        <f>IF('Journal prep'!I129=0,0,'Journal prep'!I129)</f>
        <v>0</v>
      </c>
      <c r="M312" s="83">
        <f t="shared" si="20"/>
        <v>0</v>
      </c>
      <c r="N312" s="344" t="str">
        <f>IF('Journal prep'!K129=" "," ",'Journal prep'!K129)</f>
        <v xml:space="preserve">IMPREST: Cheque Issued by  00-Jan-00 to 00-Jan-00 </v>
      </c>
      <c r="O312" s="305"/>
      <c r="P312" s="258"/>
      <c r="Q312" s="340" t="s">
        <v>252</v>
      </c>
      <c r="R312" s="258"/>
      <c r="S312" s="348" t="str">
        <f>'Journal prep'!F129</f>
        <v xml:space="preserve"> </v>
      </c>
      <c r="T312" s="349" t="s">
        <v>250</v>
      </c>
      <c r="U312" s="344">
        <f>IF('Journal prep'!I129=0,0,'Journal prep'!J129)</f>
        <v>0</v>
      </c>
      <c r="V312" s="258"/>
      <c r="W312" s="258"/>
      <c r="X312" s="258"/>
      <c r="Y312" s="258"/>
      <c r="Z312" s="258"/>
      <c r="AA312" s="258"/>
      <c r="AB312" s="258"/>
      <c r="AC312" s="258"/>
      <c r="AD312" s="258"/>
      <c r="AE312" s="258"/>
      <c r="AF312" s="258"/>
      <c r="AG312" s="258"/>
      <c r="AH312" s="258"/>
      <c r="AI312" s="258"/>
      <c r="AJ312" s="258"/>
    </row>
    <row r="313" spans="1:36" ht="15" customHeight="1" x14ac:dyDescent="0.25">
      <c r="A313" s="170" t="str">
        <f t="shared" si="22"/>
        <v/>
      </c>
      <c r="B313" s="170">
        <f t="shared" si="21"/>
        <v>263</v>
      </c>
      <c r="C313" s="302"/>
      <c r="D313" s="77" t="s">
        <v>253</v>
      </c>
      <c r="E313" s="78">
        <v>90000</v>
      </c>
      <c r="F313" s="78"/>
      <c r="G313" s="78"/>
      <c r="H313" s="79"/>
      <c r="I313" s="78"/>
      <c r="J313" s="80"/>
      <c r="K313" s="81"/>
      <c r="L313" s="82">
        <f>IF('Journal prep'!I130=0,0,'Journal prep'!I130)</f>
        <v>0</v>
      </c>
      <c r="M313" s="83">
        <f t="shared" si="20"/>
        <v>0</v>
      </c>
      <c r="N313" s="344" t="str">
        <f>IF('Journal prep'!K130=" "," ",'Journal prep'!K130)</f>
        <v xml:space="preserve">IMPREST: Cheque Issued by  00-Jan-00 to 00-Jan-00 </v>
      </c>
      <c r="O313" s="305"/>
      <c r="P313" s="258"/>
      <c r="Q313" s="340" t="s">
        <v>252</v>
      </c>
      <c r="R313" s="258"/>
      <c r="S313" s="348" t="str">
        <f>'Journal prep'!F130</f>
        <v xml:space="preserve"> </v>
      </c>
      <c r="T313" s="349" t="s">
        <v>250</v>
      </c>
      <c r="U313" s="344">
        <f>IF('Journal prep'!I130=0,0,'Journal prep'!J130)</f>
        <v>0</v>
      </c>
      <c r="V313" s="258"/>
      <c r="W313" s="258"/>
      <c r="X313" s="258"/>
      <c r="Y313" s="258"/>
      <c r="Z313" s="258"/>
      <c r="AA313" s="258"/>
      <c r="AB313" s="258"/>
      <c r="AC313" s="258"/>
      <c r="AD313" s="258"/>
      <c r="AE313" s="258"/>
      <c r="AF313" s="258"/>
      <c r="AG313" s="258"/>
      <c r="AH313" s="258"/>
      <c r="AI313" s="258"/>
      <c r="AJ313" s="258"/>
    </row>
    <row r="314" spans="1:36" ht="15" customHeight="1" x14ac:dyDescent="0.25">
      <c r="A314" s="170" t="str">
        <f t="shared" si="22"/>
        <v/>
      </c>
      <c r="B314" s="170">
        <f t="shared" si="21"/>
        <v>264</v>
      </c>
      <c r="C314" s="302"/>
      <c r="D314" s="77" t="s">
        <v>253</v>
      </c>
      <c r="E314" s="78">
        <v>90000</v>
      </c>
      <c r="F314" s="78"/>
      <c r="G314" s="78"/>
      <c r="H314" s="79"/>
      <c r="I314" s="78"/>
      <c r="J314" s="80"/>
      <c r="K314" s="81"/>
      <c r="L314" s="82">
        <f>IF('Journal prep'!I131=0,0,'Journal prep'!I131)</f>
        <v>0</v>
      </c>
      <c r="M314" s="83">
        <f t="shared" si="20"/>
        <v>0</v>
      </c>
      <c r="N314" s="344" t="str">
        <f>IF('Journal prep'!K131=" "," ",'Journal prep'!K131)</f>
        <v xml:space="preserve">IMPREST: Cheque Issued by  00-Jan-00 to 00-Jan-00 </v>
      </c>
      <c r="O314" s="305"/>
      <c r="P314" s="258"/>
      <c r="Q314" s="340" t="s">
        <v>252</v>
      </c>
      <c r="R314" s="258"/>
      <c r="S314" s="348" t="str">
        <f>'Journal prep'!F131</f>
        <v xml:space="preserve"> </v>
      </c>
      <c r="T314" s="349" t="s">
        <v>250</v>
      </c>
      <c r="U314" s="344">
        <f>IF('Journal prep'!I131=0,0,'Journal prep'!J131)</f>
        <v>0</v>
      </c>
      <c r="V314" s="258"/>
      <c r="W314" s="258"/>
      <c r="X314" s="258"/>
      <c r="Y314" s="258"/>
      <c r="Z314" s="258"/>
      <c r="AA314" s="258"/>
      <c r="AB314" s="258"/>
      <c r="AC314" s="258"/>
      <c r="AD314" s="258"/>
      <c r="AE314" s="258"/>
      <c r="AF314" s="258"/>
      <c r="AG314" s="258"/>
      <c r="AH314" s="258"/>
      <c r="AI314" s="258"/>
      <c r="AJ314" s="258"/>
    </row>
    <row r="315" spans="1:36" ht="15" customHeight="1" x14ac:dyDescent="0.25">
      <c r="A315" s="170" t="str">
        <f t="shared" si="22"/>
        <v/>
      </c>
      <c r="B315" s="170">
        <f t="shared" si="21"/>
        <v>265</v>
      </c>
      <c r="C315" s="302"/>
      <c r="D315" s="77" t="s">
        <v>253</v>
      </c>
      <c r="E315" s="78">
        <v>90000</v>
      </c>
      <c r="F315" s="78"/>
      <c r="G315" s="78"/>
      <c r="H315" s="79"/>
      <c r="I315" s="78"/>
      <c r="J315" s="80"/>
      <c r="K315" s="81"/>
      <c r="L315" s="82">
        <f>IF('Journal prep'!I132=0,0,'Journal prep'!I132)</f>
        <v>0</v>
      </c>
      <c r="M315" s="83">
        <f t="shared" si="20"/>
        <v>0</v>
      </c>
      <c r="N315" s="344" t="str">
        <f>IF('Journal prep'!K132=" "," ",'Journal prep'!K132)</f>
        <v xml:space="preserve">IMPREST: Cheque Issued by  00-Jan-00 to 00-Jan-00 </v>
      </c>
      <c r="O315" s="305"/>
      <c r="P315" s="258"/>
      <c r="Q315" s="340" t="s">
        <v>252</v>
      </c>
      <c r="R315" s="258"/>
      <c r="S315" s="348" t="str">
        <f>'Journal prep'!F132</f>
        <v xml:space="preserve"> </v>
      </c>
      <c r="T315" s="349" t="s">
        <v>250</v>
      </c>
      <c r="U315" s="344">
        <f>IF('Journal prep'!I132=0,0,'Journal prep'!J132)</f>
        <v>0</v>
      </c>
      <c r="V315" s="258"/>
      <c r="W315" s="258"/>
      <c r="X315" s="258"/>
      <c r="Y315" s="258"/>
      <c r="Z315" s="258"/>
      <c r="AA315" s="258"/>
      <c r="AB315" s="258"/>
      <c r="AC315" s="258"/>
      <c r="AD315" s="258"/>
      <c r="AE315" s="258"/>
      <c r="AF315" s="258"/>
      <c r="AG315" s="258"/>
      <c r="AH315" s="258"/>
      <c r="AI315" s="258"/>
      <c r="AJ315" s="258"/>
    </row>
    <row r="316" spans="1:36" ht="15" customHeight="1" x14ac:dyDescent="0.25">
      <c r="A316" s="170" t="str">
        <f t="shared" si="22"/>
        <v/>
      </c>
      <c r="B316" s="170">
        <f t="shared" si="21"/>
        <v>266</v>
      </c>
      <c r="C316" s="302"/>
      <c r="D316" s="77" t="s">
        <v>253</v>
      </c>
      <c r="E316" s="78">
        <v>90000</v>
      </c>
      <c r="F316" s="78"/>
      <c r="G316" s="78"/>
      <c r="H316" s="79"/>
      <c r="I316" s="78"/>
      <c r="J316" s="80"/>
      <c r="K316" s="81"/>
      <c r="L316" s="82">
        <f>IF('Journal prep'!I133=0,0,'Journal prep'!I133)</f>
        <v>0</v>
      </c>
      <c r="M316" s="83">
        <f t="shared" si="20"/>
        <v>0</v>
      </c>
      <c r="N316" s="344" t="str">
        <f>IF('Journal prep'!K133=" "," ",'Journal prep'!K133)</f>
        <v xml:space="preserve">IMPREST: Cheque Issued by  00-Jan-00 to 00-Jan-00 </v>
      </c>
      <c r="O316" s="305"/>
      <c r="P316" s="258"/>
      <c r="Q316" s="340" t="s">
        <v>252</v>
      </c>
      <c r="R316" s="258"/>
      <c r="S316" s="348" t="str">
        <f>'Journal prep'!F133</f>
        <v xml:space="preserve"> </v>
      </c>
      <c r="T316" s="349" t="s">
        <v>250</v>
      </c>
      <c r="U316" s="344">
        <f>IF('Journal prep'!I133=0,0,'Journal prep'!J133)</f>
        <v>0</v>
      </c>
      <c r="V316" s="258"/>
      <c r="W316" s="258"/>
      <c r="X316" s="258"/>
      <c r="Y316" s="258"/>
      <c r="Z316" s="258"/>
      <c r="AA316" s="258"/>
      <c r="AB316" s="258"/>
      <c r="AC316" s="258"/>
      <c r="AD316" s="258"/>
      <c r="AE316" s="258"/>
      <c r="AF316" s="258"/>
      <c r="AG316" s="258"/>
      <c r="AH316" s="258"/>
      <c r="AI316" s="258"/>
      <c r="AJ316" s="258"/>
    </row>
    <row r="317" spans="1:36" ht="15" customHeight="1" x14ac:dyDescent="0.25">
      <c r="A317" s="170" t="str">
        <f t="shared" si="22"/>
        <v/>
      </c>
      <c r="B317" s="170">
        <f t="shared" si="21"/>
        <v>267</v>
      </c>
      <c r="C317" s="302"/>
      <c r="D317" s="77" t="s">
        <v>253</v>
      </c>
      <c r="E317" s="78">
        <v>90000</v>
      </c>
      <c r="F317" s="78"/>
      <c r="G317" s="78"/>
      <c r="H317" s="79"/>
      <c r="I317" s="78"/>
      <c r="J317" s="80"/>
      <c r="K317" s="81"/>
      <c r="L317" s="82">
        <f>IF('Journal prep'!I134=0,0,'Journal prep'!I134)</f>
        <v>0</v>
      </c>
      <c r="M317" s="83">
        <f t="shared" si="20"/>
        <v>0</v>
      </c>
      <c r="N317" s="344" t="str">
        <f>IF('Journal prep'!K134=" "," ",'Journal prep'!K134)</f>
        <v xml:space="preserve">IMPREST: Cheque Issued by  00-Jan-00 to 00-Jan-00 </v>
      </c>
      <c r="O317" s="305"/>
      <c r="P317" s="258"/>
      <c r="Q317" s="340" t="s">
        <v>252</v>
      </c>
      <c r="R317" s="258"/>
      <c r="S317" s="348" t="str">
        <f>'Journal prep'!F134</f>
        <v xml:space="preserve"> </v>
      </c>
      <c r="T317" s="349" t="s">
        <v>250</v>
      </c>
      <c r="U317" s="344">
        <f>IF('Journal prep'!I134=0,0,'Journal prep'!J134)</f>
        <v>0</v>
      </c>
      <c r="V317" s="258"/>
      <c r="W317" s="258"/>
      <c r="X317" s="258"/>
      <c r="Y317" s="258"/>
      <c r="Z317" s="258"/>
      <c r="AA317" s="258"/>
      <c r="AB317" s="258"/>
      <c r="AC317" s="258"/>
      <c r="AD317" s="258"/>
      <c r="AE317" s="258"/>
      <c r="AF317" s="258"/>
      <c r="AG317" s="258"/>
      <c r="AH317" s="258"/>
      <c r="AI317" s="258"/>
      <c r="AJ317" s="258"/>
    </row>
    <row r="318" spans="1:36" ht="15" customHeight="1" x14ac:dyDescent="0.25">
      <c r="A318" s="170" t="str">
        <f t="shared" si="22"/>
        <v/>
      </c>
      <c r="B318" s="170">
        <f t="shared" si="21"/>
        <v>268</v>
      </c>
      <c r="C318" s="302"/>
      <c r="D318" s="77" t="s">
        <v>253</v>
      </c>
      <c r="E318" s="78">
        <v>90000</v>
      </c>
      <c r="F318" s="78"/>
      <c r="G318" s="78"/>
      <c r="H318" s="79"/>
      <c r="I318" s="78"/>
      <c r="J318" s="80"/>
      <c r="K318" s="81"/>
      <c r="L318" s="82">
        <f>IF('Journal prep'!I135=0,0,'Journal prep'!I135)</f>
        <v>0</v>
      </c>
      <c r="M318" s="83">
        <f t="shared" si="20"/>
        <v>0</v>
      </c>
      <c r="N318" s="344" t="str">
        <f>IF('Journal prep'!K135=" "," ",'Journal prep'!K135)</f>
        <v xml:space="preserve">IMPREST: Cheque Issued by  00-Jan-00 to 00-Jan-00 </v>
      </c>
      <c r="O318" s="305"/>
      <c r="P318" s="258"/>
      <c r="Q318" s="340" t="s">
        <v>252</v>
      </c>
      <c r="R318" s="258"/>
      <c r="S318" s="348" t="str">
        <f>'Journal prep'!F135</f>
        <v xml:space="preserve"> </v>
      </c>
      <c r="T318" s="349" t="s">
        <v>250</v>
      </c>
      <c r="U318" s="344">
        <f>IF('Journal prep'!I135=0,0,'Journal prep'!J135)</f>
        <v>0</v>
      </c>
      <c r="V318" s="258"/>
      <c r="W318" s="258"/>
      <c r="X318" s="258"/>
      <c r="Y318" s="258"/>
      <c r="Z318" s="258"/>
      <c r="AA318" s="258"/>
      <c r="AB318" s="258"/>
      <c r="AC318" s="258"/>
      <c r="AD318" s="258"/>
      <c r="AE318" s="258"/>
      <c r="AF318" s="258"/>
      <c r="AG318" s="258"/>
      <c r="AH318" s="258"/>
      <c r="AI318" s="258"/>
      <c r="AJ318" s="258"/>
    </row>
    <row r="319" spans="1:36" ht="15" customHeight="1" x14ac:dyDescent="0.25">
      <c r="A319" s="170" t="str">
        <f t="shared" si="22"/>
        <v/>
      </c>
      <c r="B319" s="170">
        <f t="shared" si="21"/>
        <v>269</v>
      </c>
      <c r="C319" s="302"/>
      <c r="D319" s="77" t="s">
        <v>253</v>
      </c>
      <c r="E319" s="78">
        <v>90000</v>
      </c>
      <c r="F319" s="78"/>
      <c r="G319" s="78"/>
      <c r="H319" s="79"/>
      <c r="I319" s="78"/>
      <c r="J319" s="80"/>
      <c r="K319" s="81"/>
      <c r="L319" s="82">
        <f>IF('Journal prep'!I136=0,0,'Journal prep'!I136)</f>
        <v>0</v>
      </c>
      <c r="M319" s="83">
        <f t="shared" si="20"/>
        <v>0</v>
      </c>
      <c r="N319" s="344" t="str">
        <f>IF('Journal prep'!K136=" "," ",'Journal prep'!K136)</f>
        <v xml:space="preserve">IMPREST: Cheque Issued by  00-Jan-00 to 00-Jan-00 </v>
      </c>
      <c r="O319" s="305"/>
      <c r="P319" s="258"/>
      <c r="Q319" s="340" t="s">
        <v>252</v>
      </c>
      <c r="R319" s="258"/>
      <c r="S319" s="348" t="str">
        <f>'Journal prep'!F136</f>
        <v xml:space="preserve"> </v>
      </c>
      <c r="T319" s="349" t="s">
        <v>250</v>
      </c>
      <c r="U319" s="344">
        <f>IF('Journal prep'!I136=0,0,'Journal prep'!J136)</f>
        <v>0</v>
      </c>
      <c r="V319" s="258"/>
      <c r="W319" s="258"/>
      <c r="X319" s="258"/>
      <c r="Y319" s="258"/>
      <c r="Z319" s="258"/>
      <c r="AA319" s="258"/>
      <c r="AB319" s="258"/>
      <c r="AC319" s="258"/>
      <c r="AD319" s="258"/>
      <c r="AE319" s="258"/>
      <c r="AF319" s="258"/>
      <c r="AG319" s="258"/>
      <c r="AH319" s="258"/>
      <c r="AI319" s="258"/>
      <c r="AJ319" s="258"/>
    </row>
    <row r="320" spans="1:36" ht="15" customHeight="1" x14ac:dyDescent="0.25">
      <c r="A320" s="170" t="str">
        <f t="shared" si="22"/>
        <v/>
      </c>
      <c r="B320" s="170">
        <f t="shared" si="21"/>
        <v>270</v>
      </c>
      <c r="C320" s="302"/>
      <c r="D320" s="77" t="s">
        <v>253</v>
      </c>
      <c r="E320" s="78">
        <v>90000</v>
      </c>
      <c r="F320" s="78"/>
      <c r="G320" s="78"/>
      <c r="H320" s="79"/>
      <c r="I320" s="78"/>
      <c r="J320" s="80"/>
      <c r="K320" s="81"/>
      <c r="L320" s="82">
        <f>IF('Journal prep'!I137=0,0,'Journal prep'!I137)</f>
        <v>0</v>
      </c>
      <c r="M320" s="83">
        <f t="shared" si="20"/>
        <v>0</v>
      </c>
      <c r="N320" s="344" t="str">
        <f>IF('Journal prep'!K137=" "," ",'Journal prep'!K137)</f>
        <v xml:space="preserve">IMPREST: Cheque Issued by  00-Jan-00 to 00-Jan-00 </v>
      </c>
      <c r="O320" s="305"/>
      <c r="P320" s="258"/>
      <c r="Q320" s="340" t="s">
        <v>252</v>
      </c>
      <c r="R320" s="258"/>
      <c r="S320" s="348" t="str">
        <f>'Journal prep'!F137</f>
        <v xml:space="preserve"> </v>
      </c>
      <c r="T320" s="349" t="s">
        <v>250</v>
      </c>
      <c r="U320" s="344">
        <f>IF('Journal prep'!I137=0,0,'Journal prep'!J137)</f>
        <v>0</v>
      </c>
      <c r="V320" s="258"/>
      <c r="W320" s="258"/>
      <c r="X320" s="258"/>
      <c r="Y320" s="258"/>
      <c r="Z320" s="258"/>
      <c r="AA320" s="258"/>
      <c r="AB320" s="258"/>
      <c r="AC320" s="258"/>
      <c r="AD320" s="258"/>
      <c r="AE320" s="258"/>
      <c r="AF320" s="258"/>
      <c r="AG320" s="258"/>
      <c r="AH320" s="258"/>
      <c r="AI320" s="258"/>
      <c r="AJ320" s="258"/>
    </row>
    <row r="321" spans="1:36" ht="15" customHeight="1" x14ac:dyDescent="0.25">
      <c r="A321" s="170" t="str">
        <f t="shared" si="22"/>
        <v/>
      </c>
      <c r="B321" s="170">
        <f t="shared" si="21"/>
        <v>271</v>
      </c>
      <c r="C321" s="302"/>
      <c r="D321" s="77" t="s">
        <v>253</v>
      </c>
      <c r="E321" s="78">
        <v>90000</v>
      </c>
      <c r="F321" s="78"/>
      <c r="G321" s="78"/>
      <c r="H321" s="79"/>
      <c r="I321" s="78"/>
      <c r="J321" s="80"/>
      <c r="K321" s="81"/>
      <c r="L321" s="82">
        <f>IF('Journal prep'!I138=0,0,'Journal prep'!I138)</f>
        <v>0</v>
      </c>
      <c r="M321" s="83">
        <f t="shared" si="20"/>
        <v>0</v>
      </c>
      <c r="N321" s="344" t="str">
        <f>IF('Journal prep'!K138=" "," ",'Journal prep'!K138)</f>
        <v xml:space="preserve">IMPREST: Cheque Issued by  00-Jan-00 to 00-Jan-00 </v>
      </c>
      <c r="O321" s="305"/>
      <c r="P321" s="258"/>
      <c r="Q321" s="340" t="s">
        <v>252</v>
      </c>
      <c r="R321" s="258"/>
      <c r="S321" s="348" t="str">
        <f>'Journal prep'!F138</f>
        <v xml:space="preserve"> </v>
      </c>
      <c r="T321" s="349" t="s">
        <v>250</v>
      </c>
      <c r="U321" s="344">
        <f>IF('Journal prep'!I138=0,0,'Journal prep'!J138)</f>
        <v>0</v>
      </c>
      <c r="V321" s="258"/>
      <c r="W321" s="258"/>
      <c r="X321" s="258"/>
      <c r="Y321" s="258"/>
      <c r="Z321" s="258"/>
      <c r="AA321" s="258"/>
      <c r="AB321" s="258"/>
      <c r="AC321" s="258"/>
      <c r="AD321" s="258"/>
      <c r="AE321" s="258"/>
      <c r="AF321" s="258"/>
      <c r="AG321" s="258"/>
      <c r="AH321" s="258"/>
      <c r="AI321" s="258"/>
      <c r="AJ321" s="258"/>
    </row>
    <row r="322" spans="1:36" ht="15" customHeight="1" x14ac:dyDescent="0.25">
      <c r="A322" s="170" t="str">
        <f t="shared" si="22"/>
        <v/>
      </c>
      <c r="B322" s="170">
        <f t="shared" si="21"/>
        <v>272</v>
      </c>
      <c r="C322" s="302"/>
      <c r="D322" s="77" t="s">
        <v>253</v>
      </c>
      <c r="E322" s="78">
        <v>90000</v>
      </c>
      <c r="F322" s="78"/>
      <c r="G322" s="78"/>
      <c r="H322" s="79"/>
      <c r="I322" s="78"/>
      <c r="J322" s="80"/>
      <c r="K322" s="81"/>
      <c r="L322" s="82">
        <f>IF('Journal prep'!I139=0,0,'Journal prep'!I139)</f>
        <v>0</v>
      </c>
      <c r="M322" s="83">
        <f t="shared" si="20"/>
        <v>0</v>
      </c>
      <c r="N322" s="344" t="str">
        <f>IF('Journal prep'!K139=" "," ",'Journal prep'!K139)</f>
        <v xml:space="preserve">IMPREST: Cheque Issued by  00-Jan-00 to 00-Jan-00 </v>
      </c>
      <c r="O322" s="305"/>
      <c r="P322" s="258"/>
      <c r="Q322" s="340" t="s">
        <v>252</v>
      </c>
      <c r="R322" s="258"/>
      <c r="S322" s="348" t="str">
        <f>'Journal prep'!F139</f>
        <v xml:space="preserve"> </v>
      </c>
      <c r="T322" s="349" t="s">
        <v>250</v>
      </c>
      <c r="U322" s="344">
        <f>IF('Journal prep'!I139=0,0,'Journal prep'!J139)</f>
        <v>0</v>
      </c>
      <c r="V322" s="258"/>
      <c r="W322" s="258"/>
      <c r="X322" s="258"/>
      <c r="Y322" s="258"/>
      <c r="Z322" s="258"/>
      <c r="AA322" s="258"/>
      <c r="AB322" s="258"/>
      <c r="AC322" s="258"/>
      <c r="AD322" s="258"/>
      <c r="AE322" s="258"/>
      <c r="AF322" s="258"/>
      <c r="AG322" s="258"/>
      <c r="AH322" s="258"/>
      <c r="AI322" s="258"/>
      <c r="AJ322" s="258"/>
    </row>
    <row r="323" spans="1:36" ht="15" customHeight="1" x14ac:dyDescent="0.25">
      <c r="A323" s="170" t="str">
        <f t="shared" si="22"/>
        <v/>
      </c>
      <c r="B323" s="170">
        <f t="shared" si="21"/>
        <v>273</v>
      </c>
      <c r="C323" s="302"/>
      <c r="D323" s="77" t="s">
        <v>253</v>
      </c>
      <c r="E323" s="78">
        <v>90000</v>
      </c>
      <c r="F323" s="78"/>
      <c r="G323" s="78"/>
      <c r="H323" s="79"/>
      <c r="I323" s="78"/>
      <c r="J323" s="80"/>
      <c r="K323" s="81"/>
      <c r="L323" s="82">
        <f>IF('Journal prep'!I140=0,0,'Journal prep'!I140)</f>
        <v>0</v>
      </c>
      <c r="M323" s="83">
        <f t="shared" si="20"/>
        <v>0</v>
      </c>
      <c r="N323" s="344" t="str">
        <f>IF('Journal prep'!K140=" "," ",'Journal prep'!K140)</f>
        <v xml:space="preserve">IMPREST: Cheque Issued by  00-Jan-00 to 00-Jan-00 </v>
      </c>
      <c r="O323" s="305"/>
      <c r="P323" s="258"/>
      <c r="Q323" s="340" t="s">
        <v>252</v>
      </c>
      <c r="R323" s="258"/>
      <c r="S323" s="348" t="str">
        <f>'Journal prep'!F140</f>
        <v xml:space="preserve"> </v>
      </c>
      <c r="T323" s="349" t="s">
        <v>250</v>
      </c>
      <c r="U323" s="344">
        <f>IF('Journal prep'!I140=0,0,'Journal prep'!J140)</f>
        <v>0</v>
      </c>
      <c r="V323" s="258"/>
      <c r="W323" s="258"/>
      <c r="X323" s="258"/>
      <c r="Y323" s="258"/>
      <c r="Z323" s="258"/>
      <c r="AA323" s="258"/>
      <c r="AB323" s="258"/>
      <c r="AC323" s="258"/>
      <c r="AD323" s="258"/>
      <c r="AE323" s="258"/>
      <c r="AF323" s="258"/>
      <c r="AG323" s="258"/>
      <c r="AH323" s="258"/>
      <c r="AI323" s="258"/>
      <c r="AJ323" s="258"/>
    </row>
    <row r="324" spans="1:36" ht="15" customHeight="1" x14ac:dyDescent="0.25">
      <c r="A324" s="170" t="str">
        <f t="shared" si="22"/>
        <v/>
      </c>
      <c r="B324" s="170">
        <f t="shared" si="21"/>
        <v>274</v>
      </c>
      <c r="C324" s="302"/>
      <c r="D324" s="77" t="s">
        <v>253</v>
      </c>
      <c r="E324" s="78">
        <v>90000</v>
      </c>
      <c r="F324" s="78"/>
      <c r="G324" s="78"/>
      <c r="H324" s="79"/>
      <c r="I324" s="78"/>
      <c r="J324" s="80"/>
      <c r="K324" s="81"/>
      <c r="L324" s="82">
        <f>IF('Journal prep'!I141=0,0,'Journal prep'!I141)</f>
        <v>0</v>
      </c>
      <c r="M324" s="83">
        <f t="shared" si="20"/>
        <v>0</v>
      </c>
      <c r="N324" s="344" t="str">
        <f>IF('Journal prep'!K141=" "," ",'Journal prep'!K141)</f>
        <v xml:space="preserve">IMPREST: Cheque Issued by  00-Jan-00 to 00-Jan-00 </v>
      </c>
      <c r="O324" s="305"/>
      <c r="P324" s="258"/>
      <c r="Q324" s="340" t="s">
        <v>252</v>
      </c>
      <c r="R324" s="258"/>
      <c r="S324" s="348" t="str">
        <f>'Journal prep'!F141</f>
        <v xml:space="preserve"> </v>
      </c>
      <c r="T324" s="349" t="s">
        <v>250</v>
      </c>
      <c r="U324" s="344">
        <f>IF('Journal prep'!I141=0,0,'Journal prep'!J141)</f>
        <v>0</v>
      </c>
      <c r="V324" s="258"/>
      <c r="W324" s="258"/>
      <c r="X324" s="258"/>
      <c r="Y324" s="258"/>
      <c r="Z324" s="258"/>
      <c r="AA324" s="258"/>
      <c r="AB324" s="258"/>
      <c r="AC324" s="258"/>
      <c r="AD324" s="258"/>
      <c r="AE324" s="258"/>
      <c r="AF324" s="258"/>
      <c r="AG324" s="258"/>
      <c r="AH324" s="258"/>
      <c r="AI324" s="258"/>
      <c r="AJ324" s="258"/>
    </row>
    <row r="325" spans="1:36" ht="15" customHeight="1" x14ac:dyDescent="0.25">
      <c r="A325" s="170" t="str">
        <f t="shared" si="22"/>
        <v/>
      </c>
      <c r="B325" s="170">
        <f t="shared" si="21"/>
        <v>275</v>
      </c>
      <c r="C325" s="302"/>
      <c r="D325" s="77" t="s">
        <v>253</v>
      </c>
      <c r="E325" s="78">
        <v>90000</v>
      </c>
      <c r="F325" s="78"/>
      <c r="G325" s="78"/>
      <c r="H325" s="79"/>
      <c r="I325" s="78"/>
      <c r="J325" s="80"/>
      <c r="K325" s="81"/>
      <c r="L325" s="82">
        <f>IF('Journal prep'!I142=0,0,'Journal prep'!I142)</f>
        <v>0</v>
      </c>
      <c r="M325" s="83">
        <f t="shared" si="20"/>
        <v>0</v>
      </c>
      <c r="N325" s="344" t="str">
        <f>IF('Journal prep'!K142=" "," ",'Journal prep'!K142)</f>
        <v xml:space="preserve">IMPREST: Cheque Issued by  00-Jan-00 to 00-Jan-00 </v>
      </c>
      <c r="O325" s="305"/>
      <c r="P325" s="258"/>
      <c r="Q325" s="340" t="s">
        <v>252</v>
      </c>
      <c r="R325" s="258"/>
      <c r="S325" s="348" t="str">
        <f>'Journal prep'!F142</f>
        <v xml:space="preserve"> </v>
      </c>
      <c r="T325" s="349" t="s">
        <v>250</v>
      </c>
      <c r="U325" s="344">
        <f>IF('Journal prep'!I142=0,0,'Journal prep'!J142)</f>
        <v>0</v>
      </c>
      <c r="V325" s="258"/>
      <c r="W325" s="258"/>
      <c r="X325" s="258"/>
      <c r="Y325" s="258"/>
      <c r="Z325" s="258"/>
      <c r="AA325" s="258"/>
      <c r="AB325" s="258"/>
      <c r="AC325" s="258"/>
      <c r="AD325" s="258"/>
      <c r="AE325" s="258"/>
      <c r="AF325" s="258"/>
      <c r="AG325" s="258"/>
      <c r="AH325" s="258"/>
      <c r="AI325" s="258"/>
      <c r="AJ325" s="258"/>
    </row>
    <row r="326" spans="1:36" ht="15" customHeight="1" x14ac:dyDescent="0.25">
      <c r="A326" s="170" t="str">
        <f t="shared" si="22"/>
        <v/>
      </c>
      <c r="B326" s="170">
        <f t="shared" si="21"/>
        <v>276</v>
      </c>
      <c r="C326" s="302"/>
      <c r="D326" s="77" t="s">
        <v>253</v>
      </c>
      <c r="E326" s="78">
        <v>90000</v>
      </c>
      <c r="F326" s="78"/>
      <c r="G326" s="78"/>
      <c r="H326" s="79"/>
      <c r="I326" s="78"/>
      <c r="J326" s="80"/>
      <c r="K326" s="81"/>
      <c r="L326" s="82">
        <f>IF('Journal prep'!I143=0,0,'Journal prep'!I143)</f>
        <v>0</v>
      </c>
      <c r="M326" s="83">
        <f t="shared" si="20"/>
        <v>0</v>
      </c>
      <c r="N326" s="344" t="str">
        <f>IF('Journal prep'!K143=" "," ",'Journal prep'!K143)</f>
        <v xml:space="preserve">IMPREST: Cheque Issued by  00-Jan-00 to 00-Jan-00 </v>
      </c>
      <c r="O326" s="305"/>
      <c r="P326" s="258"/>
      <c r="Q326" s="340" t="s">
        <v>252</v>
      </c>
      <c r="R326" s="258"/>
      <c r="S326" s="348" t="str">
        <f>'Journal prep'!F143</f>
        <v xml:space="preserve"> </v>
      </c>
      <c r="T326" s="349" t="s">
        <v>250</v>
      </c>
      <c r="U326" s="344">
        <f>IF('Journal prep'!I143=0,0,'Journal prep'!J143)</f>
        <v>0</v>
      </c>
      <c r="V326" s="258"/>
      <c r="W326" s="258"/>
      <c r="X326" s="258"/>
      <c r="Y326" s="258"/>
      <c r="Z326" s="258"/>
      <c r="AA326" s="258"/>
      <c r="AB326" s="258"/>
      <c r="AC326" s="258"/>
      <c r="AD326" s="258"/>
      <c r="AE326" s="258"/>
      <c r="AF326" s="258"/>
      <c r="AG326" s="258"/>
      <c r="AH326" s="258"/>
      <c r="AI326" s="258"/>
      <c r="AJ326" s="258"/>
    </row>
    <row r="327" spans="1:36" ht="15" customHeight="1" x14ac:dyDescent="0.25">
      <c r="A327" s="170" t="str">
        <f t="shared" si="22"/>
        <v/>
      </c>
      <c r="B327" s="170">
        <f t="shared" si="21"/>
        <v>277</v>
      </c>
      <c r="C327" s="302"/>
      <c r="D327" s="77" t="s">
        <v>253</v>
      </c>
      <c r="E327" s="78">
        <v>90000</v>
      </c>
      <c r="F327" s="78"/>
      <c r="G327" s="78"/>
      <c r="H327" s="79"/>
      <c r="I327" s="78"/>
      <c r="J327" s="80"/>
      <c r="K327" s="81"/>
      <c r="L327" s="82">
        <f>IF('Journal prep'!I144=0,0,'Journal prep'!I144)</f>
        <v>0</v>
      </c>
      <c r="M327" s="83">
        <f t="shared" si="20"/>
        <v>0</v>
      </c>
      <c r="N327" s="344" t="str">
        <f>IF('Journal prep'!K144=" "," ",'Journal prep'!K144)</f>
        <v xml:space="preserve">IMPREST: Cheque Issued by  00-Jan-00 to 00-Jan-00 </v>
      </c>
      <c r="O327" s="305"/>
      <c r="P327" s="258"/>
      <c r="Q327" s="340" t="s">
        <v>252</v>
      </c>
      <c r="R327" s="258"/>
      <c r="S327" s="348" t="str">
        <f>'Journal prep'!F144</f>
        <v xml:space="preserve"> </v>
      </c>
      <c r="T327" s="349" t="s">
        <v>250</v>
      </c>
      <c r="U327" s="344">
        <f>IF('Journal prep'!I144=0,0,'Journal prep'!J144)</f>
        <v>0</v>
      </c>
      <c r="V327" s="258"/>
      <c r="W327" s="258"/>
      <c r="X327" s="258"/>
      <c r="Y327" s="258"/>
      <c r="Z327" s="258"/>
      <c r="AA327" s="258"/>
      <c r="AB327" s="258"/>
      <c r="AC327" s="258"/>
      <c r="AD327" s="258"/>
      <c r="AE327" s="258"/>
      <c r="AF327" s="258"/>
      <c r="AG327" s="258"/>
      <c r="AH327" s="258"/>
      <c r="AI327" s="258"/>
      <c r="AJ327" s="258"/>
    </row>
    <row r="328" spans="1:36" ht="15" customHeight="1" x14ac:dyDescent="0.25">
      <c r="A328" s="170" t="str">
        <f t="shared" si="22"/>
        <v/>
      </c>
      <c r="B328" s="170">
        <f t="shared" si="21"/>
        <v>278</v>
      </c>
      <c r="C328" s="302"/>
      <c r="D328" s="77" t="s">
        <v>253</v>
      </c>
      <c r="E328" s="78">
        <v>90000</v>
      </c>
      <c r="F328" s="78"/>
      <c r="G328" s="78"/>
      <c r="H328" s="79"/>
      <c r="I328" s="78"/>
      <c r="J328" s="80"/>
      <c r="K328" s="81"/>
      <c r="L328" s="82">
        <f>IF('Journal prep'!I145=0,0,'Journal prep'!I145)</f>
        <v>0</v>
      </c>
      <c r="M328" s="83">
        <f t="shared" si="20"/>
        <v>0</v>
      </c>
      <c r="N328" s="344" t="str">
        <f>IF('Journal prep'!K145=" "," ",'Journal prep'!K145)</f>
        <v xml:space="preserve">IMPREST: Cheque Issued by  00-Jan-00 to 00-Jan-00 </v>
      </c>
      <c r="O328" s="305"/>
      <c r="P328" s="258"/>
      <c r="Q328" s="340" t="s">
        <v>252</v>
      </c>
      <c r="R328" s="258"/>
      <c r="S328" s="348" t="str">
        <f>'Journal prep'!F145</f>
        <v xml:space="preserve"> </v>
      </c>
      <c r="T328" s="349" t="s">
        <v>250</v>
      </c>
      <c r="U328" s="344">
        <f>IF('Journal prep'!I145=0,0,'Journal prep'!J145)</f>
        <v>0</v>
      </c>
      <c r="V328" s="258"/>
      <c r="W328" s="258"/>
      <c r="X328" s="258"/>
      <c r="Y328" s="258"/>
      <c r="Z328" s="258"/>
      <c r="AA328" s="258"/>
      <c r="AB328" s="258"/>
      <c r="AC328" s="258"/>
      <c r="AD328" s="258"/>
      <c r="AE328" s="258"/>
      <c r="AF328" s="258"/>
      <c r="AG328" s="258"/>
      <c r="AH328" s="258"/>
      <c r="AI328" s="258"/>
      <c r="AJ328" s="258"/>
    </row>
    <row r="329" spans="1:36" ht="15" customHeight="1" x14ac:dyDescent="0.25">
      <c r="A329" s="170" t="str">
        <f t="shared" si="22"/>
        <v/>
      </c>
      <c r="B329" s="170">
        <f t="shared" si="21"/>
        <v>279</v>
      </c>
      <c r="C329" s="302"/>
      <c r="D329" s="77" t="s">
        <v>253</v>
      </c>
      <c r="E329" s="78">
        <v>90000</v>
      </c>
      <c r="F329" s="78"/>
      <c r="G329" s="78"/>
      <c r="H329" s="79"/>
      <c r="I329" s="78"/>
      <c r="J329" s="80"/>
      <c r="K329" s="81"/>
      <c r="L329" s="82">
        <f>IF('Journal prep'!I146=0,0,'Journal prep'!I146)</f>
        <v>0</v>
      </c>
      <c r="M329" s="83">
        <f t="shared" si="20"/>
        <v>0</v>
      </c>
      <c r="N329" s="344" t="str">
        <f>IF('Journal prep'!K146=" "," ",'Journal prep'!K146)</f>
        <v xml:space="preserve">IMPREST: Cheque Issued by  00-Jan-00 to 00-Jan-00 </v>
      </c>
      <c r="O329" s="305"/>
      <c r="P329" s="258"/>
      <c r="Q329" s="340" t="s">
        <v>252</v>
      </c>
      <c r="R329" s="258"/>
      <c r="S329" s="348" t="str">
        <f>'Journal prep'!F146</f>
        <v xml:space="preserve"> </v>
      </c>
      <c r="T329" s="349" t="s">
        <v>250</v>
      </c>
      <c r="U329" s="344">
        <f>IF('Journal prep'!I146=0,0,'Journal prep'!J146)</f>
        <v>0</v>
      </c>
      <c r="V329" s="258"/>
      <c r="W329" s="258"/>
      <c r="X329" s="258"/>
      <c r="Y329" s="258"/>
      <c r="Z329" s="258"/>
      <c r="AA329" s="258"/>
      <c r="AB329" s="258"/>
      <c r="AC329" s="258"/>
      <c r="AD329" s="258"/>
      <c r="AE329" s="258"/>
      <c r="AF329" s="258"/>
      <c r="AG329" s="258"/>
      <c r="AH329" s="258"/>
      <c r="AI329" s="258"/>
      <c r="AJ329" s="258"/>
    </row>
    <row r="330" spans="1:36" ht="15" customHeight="1" thickBot="1" x14ac:dyDescent="0.3">
      <c r="A330" s="170" t="str">
        <f t="shared" si="22"/>
        <v/>
      </c>
      <c r="B330" s="170">
        <f t="shared" si="21"/>
        <v>280</v>
      </c>
      <c r="C330" s="302"/>
      <c r="D330" s="77" t="s">
        <v>253</v>
      </c>
      <c r="E330" s="78">
        <v>90000</v>
      </c>
      <c r="F330" s="78"/>
      <c r="G330" s="84"/>
      <c r="H330" s="85"/>
      <c r="I330" s="84"/>
      <c r="J330" s="86"/>
      <c r="K330" s="87"/>
      <c r="L330" s="88">
        <f>IF('Journal prep'!I147=0,0,'Journal prep'!I147)</f>
        <v>0</v>
      </c>
      <c r="M330" s="89">
        <f t="shared" si="20"/>
        <v>0</v>
      </c>
      <c r="N330" s="344" t="str">
        <f>IF('Journal prep'!K147=" "," ",'Journal prep'!K147)</f>
        <v xml:space="preserve">IMPREST: Cheque Issued by  00-Jan-00 to 00-Jan-00 </v>
      </c>
      <c r="O330" s="305"/>
      <c r="P330" s="258"/>
      <c r="Q330" s="340" t="s">
        <v>252</v>
      </c>
      <c r="R330" s="258"/>
      <c r="S330" s="348" t="str">
        <f>'Journal prep'!F147</f>
        <v xml:space="preserve"> </v>
      </c>
      <c r="T330" s="349" t="s">
        <v>250</v>
      </c>
      <c r="U330" s="344">
        <f>IF('Journal prep'!I147=0,0,'Journal prep'!J147)</f>
        <v>0</v>
      </c>
      <c r="V330" s="258"/>
      <c r="W330" s="258"/>
      <c r="X330" s="258"/>
      <c r="Y330" s="258"/>
      <c r="Z330" s="258"/>
      <c r="AA330" s="258"/>
      <c r="AB330" s="258"/>
      <c r="AC330" s="258"/>
      <c r="AD330" s="258"/>
      <c r="AE330" s="258"/>
      <c r="AF330" s="258"/>
      <c r="AG330" s="258"/>
      <c r="AH330" s="258"/>
      <c r="AI330" s="258"/>
      <c r="AJ330" s="258"/>
    </row>
    <row r="331" spans="1:36" ht="15" customHeight="1" thickBot="1" x14ac:dyDescent="0.3">
      <c r="A331" s="170" t="str">
        <f t="shared" ref="A331" si="23">IF(TRIM(D331)="","",IF(L331=0,"","update_data,visible"))</f>
        <v/>
      </c>
      <c r="B331" s="170">
        <f t="shared" si="21"/>
        <v>281</v>
      </c>
      <c r="C331" s="302"/>
      <c r="D331" s="70" t="s">
        <v>94</v>
      </c>
      <c r="E331" s="71">
        <v>90000</v>
      </c>
      <c r="F331" s="71"/>
      <c r="G331" s="71"/>
      <c r="H331" s="72"/>
      <c r="I331" s="71"/>
      <c r="J331" s="73" t="e">
        <f>VLOOKUP(N34,'Centre Information'!A1:F7,4)</f>
        <v>#N/A</v>
      </c>
      <c r="K331" s="74" t="s">
        <v>102</v>
      </c>
      <c r="L331" s="75">
        <f>-Reconciliation!E34</f>
        <v>0</v>
      </c>
      <c r="M331" s="76">
        <f t="shared" ref="M331" si="24">ROUND(L331,2)</f>
        <v>0</v>
      </c>
      <c r="N331" s="350" t="str">
        <f>CONCATENATE("IMPREST: Reimbursement on ",$N$34," ",TEXT(Cash!$G$2,"dd-mmm-yy")," to ",TEXT(Cash!$I$2,"dd-mmm-yy")," ")</f>
        <v xml:space="preserve">IMPREST: Reimbursement on  00-Jan-00 to 00-Jan-00 </v>
      </c>
      <c r="O331" s="305"/>
      <c r="P331" s="258"/>
      <c r="Q331" s="351" t="s">
        <v>242</v>
      </c>
      <c r="R331" s="258"/>
      <c r="S331" s="352"/>
      <c r="T331" s="353" t="s">
        <v>241</v>
      </c>
      <c r="U331" s="354"/>
      <c r="V331" s="258"/>
      <c r="W331" s="258"/>
      <c r="X331" s="258"/>
      <c r="Y331" s="258"/>
      <c r="Z331" s="258"/>
      <c r="AA331" s="258"/>
      <c r="AB331" s="258"/>
      <c r="AC331" s="258"/>
      <c r="AD331" s="258"/>
      <c r="AE331" s="258"/>
      <c r="AF331" s="258"/>
      <c r="AG331" s="258"/>
      <c r="AH331" s="258"/>
      <c r="AI331" s="258"/>
      <c r="AJ331" s="258"/>
    </row>
    <row r="332" spans="1:36" ht="15.75" thickBot="1" x14ac:dyDescent="0.3">
      <c r="C332" s="302"/>
      <c r="D332" s="472" t="s">
        <v>243</v>
      </c>
      <c r="E332" s="473"/>
      <c r="F332" s="473"/>
      <c r="G332" s="473"/>
      <c r="H332" s="473"/>
      <c r="I332" s="473"/>
      <c r="J332" s="473"/>
      <c r="K332" s="474"/>
      <c r="L332" s="261">
        <f>SUM(L51:L331)</f>
        <v>0</v>
      </c>
      <c r="M332" s="261">
        <f>SUM(M51:M331)</f>
        <v>0</v>
      </c>
      <c r="N332" s="355" t="s">
        <v>244</v>
      </c>
      <c r="O332" s="305"/>
      <c r="P332" s="258"/>
      <c r="Q332" s="258"/>
      <c r="R332" s="258"/>
      <c r="S332" s="258"/>
      <c r="T332" s="258"/>
      <c r="U332" s="258"/>
      <c r="V332" s="258"/>
      <c r="W332" s="258"/>
      <c r="X332" s="258"/>
      <c r="Y332" s="258"/>
      <c r="Z332" s="258"/>
      <c r="AA332" s="258"/>
      <c r="AB332" s="258"/>
      <c r="AC332" s="258"/>
      <c r="AD332" s="258"/>
      <c r="AE332" s="258"/>
      <c r="AF332" s="258"/>
      <c r="AG332" s="258"/>
      <c r="AH332" s="258"/>
      <c r="AI332" s="258"/>
      <c r="AJ332" s="258"/>
    </row>
    <row r="333" spans="1:36" x14ac:dyDescent="0.25">
      <c r="C333" s="302"/>
      <c r="D333" s="298"/>
      <c r="E333" s="298"/>
      <c r="F333" s="298"/>
      <c r="G333" s="298"/>
      <c r="H333" s="298"/>
      <c r="I333" s="298"/>
      <c r="J333" s="299"/>
      <c r="K333" s="299"/>
      <c r="L333" s="356"/>
      <c r="M333" s="357"/>
      <c r="N333" s="358"/>
      <c r="O333" s="305"/>
      <c r="P333" s="258"/>
      <c r="Q333" s="258"/>
      <c r="R333" s="258"/>
      <c r="S333" s="258"/>
      <c r="T333" s="258"/>
      <c r="U333" s="258"/>
      <c r="V333" s="258"/>
      <c r="W333" s="258"/>
      <c r="X333" s="258"/>
      <c r="Y333" s="258"/>
      <c r="Z333" s="258"/>
      <c r="AA333" s="258"/>
      <c r="AB333" s="258"/>
      <c r="AC333" s="258"/>
      <c r="AD333" s="258"/>
      <c r="AE333" s="258"/>
      <c r="AF333" s="258"/>
      <c r="AG333" s="258"/>
      <c r="AH333" s="258"/>
      <c r="AI333" s="258"/>
      <c r="AJ333" s="258"/>
    </row>
    <row r="334" spans="1:36" x14ac:dyDescent="0.25">
      <c r="C334" s="302"/>
      <c r="D334" s="298" t="s">
        <v>245</v>
      </c>
      <c r="E334" s="298"/>
      <c r="F334" s="298"/>
      <c r="G334" s="298"/>
      <c r="H334" s="298"/>
      <c r="I334" s="298"/>
      <c r="J334" s="299"/>
      <c r="K334" s="299"/>
      <c r="L334" s="322"/>
      <c r="M334" s="359"/>
      <c r="N334" s="298"/>
      <c r="O334" s="305"/>
      <c r="P334" s="258"/>
      <c r="Q334" s="258"/>
      <c r="R334" s="258"/>
      <c r="S334" s="258"/>
      <c r="T334" s="258"/>
      <c r="U334" s="258"/>
      <c r="V334" s="258"/>
      <c r="W334" s="258"/>
      <c r="X334" s="258"/>
      <c r="Y334" s="258"/>
      <c r="Z334" s="258"/>
      <c r="AA334" s="258"/>
      <c r="AB334" s="258"/>
      <c r="AC334" s="258"/>
      <c r="AD334" s="258"/>
      <c r="AE334" s="258"/>
      <c r="AF334" s="258"/>
      <c r="AG334" s="258"/>
      <c r="AH334" s="258"/>
      <c r="AI334" s="258"/>
      <c r="AJ334" s="258"/>
    </row>
    <row r="335" spans="1:36" ht="9" customHeight="1" thickBot="1" x14ac:dyDescent="0.3">
      <c r="C335" s="360"/>
      <c r="D335" s="321"/>
      <c r="E335" s="321"/>
      <c r="F335" s="321"/>
      <c r="G335" s="321"/>
      <c r="H335" s="321"/>
      <c r="I335" s="321"/>
      <c r="J335" s="361"/>
      <c r="K335" s="361"/>
      <c r="L335" s="362"/>
      <c r="M335" s="363"/>
      <c r="N335" s="321"/>
      <c r="O335" s="364"/>
      <c r="P335" s="258"/>
      <c r="Q335" s="258"/>
      <c r="R335" s="258"/>
      <c r="S335" s="258"/>
      <c r="T335" s="258"/>
      <c r="U335" s="258"/>
      <c r="V335" s="258"/>
      <c r="W335" s="258"/>
      <c r="X335" s="258"/>
      <c r="Y335" s="258"/>
      <c r="Z335" s="258"/>
      <c r="AA335" s="258"/>
      <c r="AB335" s="258"/>
      <c r="AC335" s="258"/>
      <c r="AD335" s="258"/>
      <c r="AE335" s="258"/>
      <c r="AF335" s="258"/>
      <c r="AG335" s="258"/>
      <c r="AH335" s="258"/>
      <c r="AI335" s="258"/>
      <c r="AJ335" s="258"/>
    </row>
    <row r="336" spans="1:36" s="365" customFormat="1" ht="12.75" x14ac:dyDescent="0.2">
      <c r="J336" s="366"/>
      <c r="K336" s="366"/>
      <c r="L336" s="367"/>
      <c r="M336" s="367"/>
    </row>
    <row r="337" spans="10:13" s="258" customFormat="1" x14ac:dyDescent="0.25">
      <c r="J337" s="275"/>
      <c r="K337" s="275"/>
      <c r="L337" s="276"/>
      <c r="M337" s="276"/>
    </row>
    <row r="338" spans="10:13" s="258" customFormat="1" x14ac:dyDescent="0.25">
      <c r="J338" s="275"/>
      <c r="K338" s="275"/>
      <c r="L338" s="276"/>
      <c r="M338" s="276"/>
    </row>
    <row r="339" spans="10:13" s="258" customFormat="1" x14ac:dyDescent="0.25">
      <c r="J339" s="275"/>
      <c r="K339" s="275"/>
      <c r="L339" s="276"/>
      <c r="M339" s="276"/>
    </row>
    <row r="340" spans="10:13" s="258" customFormat="1" x14ac:dyDescent="0.25">
      <c r="J340" s="275"/>
      <c r="K340" s="275"/>
      <c r="L340" s="276"/>
      <c r="M340" s="276"/>
    </row>
    <row r="341" spans="10:13" s="258" customFormat="1" x14ac:dyDescent="0.25">
      <c r="J341" s="275"/>
      <c r="K341" s="275"/>
      <c r="L341" s="276"/>
      <c r="M341" s="276"/>
    </row>
    <row r="342" spans="10:13" s="258" customFormat="1" x14ac:dyDescent="0.25">
      <c r="J342" s="275"/>
      <c r="K342" s="275"/>
      <c r="L342" s="276"/>
      <c r="M342" s="276"/>
    </row>
    <row r="343" spans="10:13" s="258" customFormat="1" x14ac:dyDescent="0.25">
      <c r="J343" s="275"/>
      <c r="K343" s="275"/>
      <c r="L343" s="276"/>
      <c r="M343" s="276"/>
    </row>
    <row r="344" spans="10:13" s="258" customFormat="1" x14ac:dyDescent="0.25">
      <c r="J344" s="275"/>
      <c r="K344" s="275"/>
      <c r="L344" s="276"/>
      <c r="M344" s="276"/>
    </row>
    <row r="345" spans="10:13" s="258" customFormat="1" x14ac:dyDescent="0.25">
      <c r="J345" s="275"/>
      <c r="K345" s="275"/>
      <c r="L345" s="276"/>
      <c r="M345" s="276"/>
    </row>
    <row r="346" spans="10:13" s="258" customFormat="1" x14ac:dyDescent="0.25">
      <c r="J346" s="275"/>
      <c r="K346" s="275"/>
      <c r="L346" s="276"/>
      <c r="M346" s="276"/>
    </row>
    <row r="347" spans="10:13" s="258" customFormat="1" x14ac:dyDescent="0.25">
      <c r="J347" s="275"/>
      <c r="K347" s="275"/>
      <c r="L347" s="276"/>
      <c r="M347" s="276"/>
    </row>
  </sheetData>
  <sheetProtection selectLockedCells="1"/>
  <autoFilter ref="D50:N332" xr:uid="{0F526377-C146-47E5-9021-353F51486178}"/>
  <mergeCells count="1">
    <mergeCell ref="D332:K332"/>
  </mergeCells>
  <phoneticPr fontId="17" type="noConversion"/>
  <conditionalFormatting sqref="N38">
    <cfRule type="containsText" dxfId="11" priority="5" operator="containsText" text="DO NOT PROCESS CLAIM">
      <formula>NOT(ISERROR(SEARCH("DO NOT PROCESS CLAIM",N38)))</formula>
    </cfRule>
    <cfRule type="containsText" dxfId="10" priority="8" operator="containsText" text="OK to Process">
      <formula>NOT(ISERROR(SEARCH("OK to Process",N38)))</formula>
    </cfRule>
  </conditionalFormatting>
  <conditionalFormatting sqref="N40">
    <cfRule type="containsText" dxfId="9" priority="4" operator="containsText" text="DO NOT PROCESS CLAIM">
      <formula>NOT(ISERROR(SEARCH("DO NOT PROCESS CLAIM",N40)))</formula>
    </cfRule>
    <cfRule type="containsText" dxfId="8" priority="7" operator="containsText" text="OK to Process">
      <formula>NOT(ISERROR(SEARCH("OK to Process",N40)))</formula>
    </cfRule>
  </conditionalFormatting>
  <conditionalFormatting sqref="N42">
    <cfRule type="containsText" dxfId="7" priority="1" operator="containsText" text="DO NOT PROCESS CLAIM">
      <formula>NOT(ISERROR(SEARCH("DO NOT PROCESS CLAIM",N42)))</formula>
    </cfRule>
    <cfRule type="containsText" dxfId="6" priority="2" operator="containsText" text="OK to Process">
      <formula>NOT(ISERROR(SEARCH("OK to Process",N42)))</formula>
    </cfRule>
  </conditionalFormatting>
  <conditionalFormatting sqref="N44">
    <cfRule type="containsText" dxfId="5" priority="3" operator="containsText" text="DO NOT PROCESS CLAIM">
      <formula>NOT(ISERROR(SEARCH("DO NOT PROCESS CLAIM",N44)))</formula>
    </cfRule>
    <cfRule type="containsText" dxfId="4" priority="6" operator="containsText" text="OK to Process">
      <formula>NOT(ISERROR(SEARCH("OK to Process",N44)))</formula>
    </cfRule>
  </conditionalFormatting>
  <conditionalFormatting sqref="N333">
    <cfRule type="cellIs" dxfId="3" priority="9" stopIfTrue="1" operator="notEqual">
      <formula>0</formula>
    </cfRule>
  </conditionalFormatting>
  <pageMargins left="0.7" right="0.7" top="0.75" bottom="0.75" header="0.3" footer="0.3"/>
  <pageSetup paperSize="9" orientation="portrait" r:id="rId1"/>
  <headerFooter>
    <oddFooter>&amp;L&amp;1#&amp;"Calibri"&amp;10&amp;K000000Private: Information that contains a small amount of sensitive data which is essential to communicate with an individual but doesn’t require to be sent via secure methods.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46EE1-C299-4979-BA34-D8E94C8724B5}">
  <sheetPr codeName="Sheet15">
    <tabColor theme="4"/>
  </sheetPr>
  <dimension ref="A1:L287"/>
  <sheetViews>
    <sheetView workbookViewId="0">
      <selection activeCell="A8" sqref="A8"/>
    </sheetView>
  </sheetViews>
  <sheetFormatPr defaultColWidth="9.140625" defaultRowHeight="15" x14ac:dyDescent="0.25"/>
  <cols>
    <col min="1" max="1" width="24.7109375" style="16" customWidth="1"/>
    <col min="2" max="2" width="70" style="16" customWidth="1"/>
    <col min="3" max="3" width="15.28515625" style="16" bestFit="1" customWidth="1"/>
    <col min="4" max="4" width="24.42578125" style="16" customWidth="1"/>
    <col min="5" max="5" width="26.7109375" style="16" customWidth="1"/>
    <col min="6" max="6" width="23" style="16" customWidth="1"/>
    <col min="7" max="7" width="12.5703125" style="16" customWidth="1"/>
    <col min="8" max="8" width="14.28515625" style="16" customWidth="1"/>
    <col min="9" max="9" width="20" style="16" customWidth="1"/>
    <col min="10" max="10" width="13.42578125" style="16" customWidth="1"/>
    <col min="11" max="16384" width="9.140625" style="16"/>
  </cols>
  <sheetData>
    <row r="1" spans="1:10" ht="18.75" x14ac:dyDescent="0.3">
      <c r="A1" s="21" t="s">
        <v>104</v>
      </c>
      <c r="B1" s="28"/>
    </row>
    <row r="2" spans="1:10" ht="15.75" x14ac:dyDescent="0.25">
      <c r="A2" s="23" t="s">
        <v>12</v>
      </c>
      <c r="B2" s="47" t="str">
        <f>IF(Cash!$C$2="","",Cash!$C$2)</f>
        <v/>
      </c>
    </row>
    <row r="3" spans="1:10" ht="15.75" x14ac:dyDescent="0.25">
      <c r="A3" s="23" t="s">
        <v>13</v>
      </c>
      <c r="B3" s="4" t="str">
        <f>IF(Cash!$G$2="","",CONCATENATE(TEXT(Cash!START,"dd-mmm-yy")," to ",TEXT(Cash!END,"dd-mmm-yy")))</f>
        <v/>
      </c>
    </row>
    <row r="7" spans="1:10" s="55" customFormat="1" ht="73.5" customHeight="1" x14ac:dyDescent="0.25">
      <c r="A7" s="57" t="s">
        <v>259</v>
      </c>
      <c r="B7" s="57" t="s">
        <v>100</v>
      </c>
      <c r="C7" s="57" t="s">
        <v>97</v>
      </c>
      <c r="D7" s="57" t="s">
        <v>98</v>
      </c>
      <c r="E7" s="57" t="s">
        <v>103</v>
      </c>
      <c r="F7" s="57" t="s">
        <v>99</v>
      </c>
      <c r="G7" s="57" t="s">
        <v>91</v>
      </c>
      <c r="H7" s="57" t="s">
        <v>8</v>
      </c>
      <c r="I7" s="57" t="s">
        <v>92</v>
      </c>
      <c r="J7" s="57" t="s">
        <v>93</v>
      </c>
    </row>
    <row r="8" spans="1:10" s="56" customFormat="1" x14ac:dyDescent="0.25">
      <c r="A8" s="58" t="e">
        <f>VLOOKUP(B2,'Centre Information'!A1:F7,3)</f>
        <v>#N/A</v>
      </c>
      <c r="B8" s="59" t="str">
        <f>CONCATENATE(Cash!C2," ","Imprest Claim"," ",TEXT(Cash!$G$2,"dd-mmm-yy")," to ",TEXT(Cash!$I$2,"dd-mmm-yy"))</f>
        <v xml:space="preserve"> Imprest Claim 00-Jan-00 to 00-Jan-00</v>
      </c>
      <c r="C8" s="60"/>
      <c r="D8" s="194" t="str">
        <f>B3</f>
        <v/>
      </c>
      <c r="E8" s="61">
        <f>Reconciliation!E34</f>
        <v>0</v>
      </c>
      <c r="F8" s="58" t="s">
        <v>101</v>
      </c>
      <c r="G8" s="58" t="s">
        <v>94</v>
      </c>
      <c r="H8" s="58" t="s">
        <v>95</v>
      </c>
      <c r="I8" s="58" t="e">
        <f>VLOOKUP(B2,'Centre Information'!A1:F7,4)</f>
        <v>#N/A</v>
      </c>
      <c r="J8" s="58" t="s">
        <v>120</v>
      </c>
    </row>
    <row r="11" spans="1:10" ht="18" x14ac:dyDescent="0.25">
      <c r="B11" s="6" t="s">
        <v>105</v>
      </c>
      <c r="C11" s="5"/>
      <c r="D11" s="5"/>
      <c r="E11" s="5"/>
    </row>
    <row r="12" spans="1:10" ht="18" x14ac:dyDescent="0.25">
      <c r="B12" s="7"/>
      <c r="C12" s="5"/>
      <c r="D12" s="5"/>
      <c r="E12" s="5"/>
    </row>
    <row r="13" spans="1:10" ht="18.75" x14ac:dyDescent="0.3">
      <c r="B13" s="7" t="s">
        <v>160</v>
      </c>
      <c r="C13" s="5"/>
      <c r="D13" s="48" t="s">
        <v>159</v>
      </c>
      <c r="E13" s="48" t="e">
        <f>VLOOKUP(B2,'Centre Information'!A1:F7,5)</f>
        <v>#N/A</v>
      </c>
    </row>
    <row r="14" spans="1:10" ht="18" x14ac:dyDescent="0.25">
      <c r="B14" s="387" t="e">
        <f>CONCATENATE("Any queries to ", VLOOKUP(B2,'Centre Information'!A1:F7,6))</f>
        <v>#N/A</v>
      </c>
      <c r="C14" s="5"/>
      <c r="D14" s="5"/>
      <c r="E14" s="5"/>
    </row>
    <row r="148" spans="12:12" x14ac:dyDescent="0.25">
      <c r="L148" s="16" t="b" cm="1">
        <f t="array" ref="L148:L287">IF(L8:L147=1,yes)</f>
        <v>0</v>
      </c>
    </row>
    <row r="149" spans="12:12" x14ac:dyDescent="0.25">
      <c r="L149" s="16" t="b">
        <v>0</v>
      </c>
    </row>
    <row r="150" spans="12:12" x14ac:dyDescent="0.25">
      <c r="L150" s="16" t="b">
        <v>0</v>
      </c>
    </row>
    <row r="151" spans="12:12" x14ac:dyDescent="0.25">
      <c r="L151" s="16" t="b">
        <v>0</v>
      </c>
    </row>
    <row r="152" spans="12:12" x14ac:dyDescent="0.25">
      <c r="L152" s="16" t="b">
        <v>0</v>
      </c>
    </row>
    <row r="153" spans="12:12" x14ac:dyDescent="0.25">
      <c r="L153" s="16" t="b">
        <v>0</v>
      </c>
    </row>
    <row r="154" spans="12:12" x14ac:dyDescent="0.25">
      <c r="L154" s="16" t="b">
        <v>0</v>
      </c>
    </row>
    <row r="155" spans="12:12" x14ac:dyDescent="0.25">
      <c r="L155" s="16" t="b">
        <v>0</v>
      </c>
    </row>
    <row r="156" spans="12:12" x14ac:dyDescent="0.25">
      <c r="L156" s="16" t="b">
        <v>0</v>
      </c>
    </row>
    <row r="157" spans="12:12" x14ac:dyDescent="0.25">
      <c r="L157" s="16" t="b">
        <v>0</v>
      </c>
    </row>
    <row r="158" spans="12:12" x14ac:dyDescent="0.25">
      <c r="L158" s="16" t="b">
        <v>0</v>
      </c>
    </row>
    <row r="159" spans="12:12" x14ac:dyDescent="0.25">
      <c r="L159" s="16" t="b">
        <v>0</v>
      </c>
    </row>
    <row r="160" spans="12:12" x14ac:dyDescent="0.25">
      <c r="L160" s="16" t="b">
        <v>0</v>
      </c>
    </row>
    <row r="161" spans="12:12" x14ac:dyDescent="0.25">
      <c r="L161" s="16" t="b">
        <v>0</v>
      </c>
    </row>
    <row r="162" spans="12:12" x14ac:dyDescent="0.25">
      <c r="L162" s="16" t="b">
        <v>0</v>
      </c>
    </row>
    <row r="163" spans="12:12" x14ac:dyDescent="0.25">
      <c r="L163" s="16" t="b">
        <v>0</v>
      </c>
    </row>
    <row r="164" spans="12:12" x14ac:dyDescent="0.25">
      <c r="L164" s="16" t="b">
        <v>0</v>
      </c>
    </row>
    <row r="165" spans="12:12" x14ac:dyDescent="0.25">
      <c r="L165" s="16" t="b">
        <v>0</v>
      </c>
    </row>
    <row r="166" spans="12:12" x14ac:dyDescent="0.25">
      <c r="L166" s="16" t="b">
        <v>0</v>
      </c>
    </row>
    <row r="167" spans="12:12" x14ac:dyDescent="0.25">
      <c r="L167" s="16" t="b">
        <v>0</v>
      </c>
    </row>
    <row r="168" spans="12:12" x14ac:dyDescent="0.25">
      <c r="L168" s="16" t="b">
        <v>0</v>
      </c>
    </row>
    <row r="169" spans="12:12" x14ac:dyDescent="0.25">
      <c r="L169" s="16" t="b">
        <v>0</v>
      </c>
    </row>
    <row r="170" spans="12:12" x14ac:dyDescent="0.25">
      <c r="L170" s="16" t="b">
        <v>0</v>
      </c>
    </row>
    <row r="171" spans="12:12" x14ac:dyDescent="0.25">
      <c r="L171" s="16" t="b">
        <v>0</v>
      </c>
    </row>
    <row r="172" spans="12:12" x14ac:dyDescent="0.25">
      <c r="L172" s="16" t="b">
        <v>0</v>
      </c>
    </row>
    <row r="173" spans="12:12" x14ac:dyDescent="0.25">
      <c r="L173" s="16" t="b">
        <v>0</v>
      </c>
    </row>
    <row r="174" spans="12:12" x14ac:dyDescent="0.25">
      <c r="L174" s="16" t="b">
        <v>0</v>
      </c>
    </row>
    <row r="175" spans="12:12" x14ac:dyDescent="0.25">
      <c r="L175" s="16" t="b">
        <v>0</v>
      </c>
    </row>
    <row r="176" spans="12:12" x14ac:dyDescent="0.25">
      <c r="L176" s="16" t="b">
        <v>0</v>
      </c>
    </row>
    <row r="177" spans="12:12" x14ac:dyDescent="0.25">
      <c r="L177" s="16" t="b">
        <v>0</v>
      </c>
    </row>
    <row r="178" spans="12:12" x14ac:dyDescent="0.25">
      <c r="L178" s="16" t="b">
        <v>0</v>
      </c>
    </row>
    <row r="179" spans="12:12" x14ac:dyDescent="0.25">
      <c r="L179" s="16" t="b">
        <v>0</v>
      </c>
    </row>
    <row r="180" spans="12:12" x14ac:dyDescent="0.25">
      <c r="L180" s="16" t="b">
        <v>0</v>
      </c>
    </row>
    <row r="181" spans="12:12" x14ac:dyDescent="0.25">
      <c r="L181" s="16" t="b">
        <v>0</v>
      </c>
    </row>
    <row r="182" spans="12:12" x14ac:dyDescent="0.25">
      <c r="L182" s="16" t="b">
        <v>0</v>
      </c>
    </row>
    <row r="183" spans="12:12" x14ac:dyDescent="0.25">
      <c r="L183" s="16" t="b">
        <v>0</v>
      </c>
    </row>
    <row r="184" spans="12:12" x14ac:dyDescent="0.25">
      <c r="L184" s="16" t="b">
        <v>0</v>
      </c>
    </row>
    <row r="185" spans="12:12" x14ac:dyDescent="0.25">
      <c r="L185" s="16" t="b">
        <v>0</v>
      </c>
    </row>
    <row r="186" spans="12:12" x14ac:dyDescent="0.25">
      <c r="L186" s="16" t="b">
        <v>0</v>
      </c>
    </row>
    <row r="187" spans="12:12" x14ac:dyDescent="0.25">
      <c r="L187" s="16" t="b">
        <v>0</v>
      </c>
    </row>
    <row r="188" spans="12:12" x14ac:dyDescent="0.25">
      <c r="L188" s="16" t="b">
        <v>0</v>
      </c>
    </row>
    <row r="189" spans="12:12" x14ac:dyDescent="0.25">
      <c r="L189" s="16" t="b">
        <v>0</v>
      </c>
    </row>
    <row r="190" spans="12:12" x14ac:dyDescent="0.25">
      <c r="L190" s="16" t="b">
        <v>0</v>
      </c>
    </row>
    <row r="191" spans="12:12" x14ac:dyDescent="0.25">
      <c r="L191" s="16" t="b">
        <v>0</v>
      </c>
    </row>
    <row r="192" spans="12:12" x14ac:dyDescent="0.25">
      <c r="L192" s="16" t="b">
        <v>0</v>
      </c>
    </row>
    <row r="193" spans="12:12" x14ac:dyDescent="0.25">
      <c r="L193" s="16" t="b">
        <v>0</v>
      </c>
    </row>
    <row r="194" spans="12:12" x14ac:dyDescent="0.25">
      <c r="L194" s="16" t="b">
        <v>0</v>
      </c>
    </row>
    <row r="195" spans="12:12" x14ac:dyDescent="0.25">
      <c r="L195" s="16" t="b">
        <v>0</v>
      </c>
    </row>
    <row r="196" spans="12:12" x14ac:dyDescent="0.25">
      <c r="L196" s="16" t="b">
        <v>0</v>
      </c>
    </row>
    <row r="197" spans="12:12" x14ac:dyDescent="0.25">
      <c r="L197" s="16" t="b">
        <v>0</v>
      </c>
    </row>
    <row r="198" spans="12:12" x14ac:dyDescent="0.25">
      <c r="L198" s="16" t="b">
        <v>0</v>
      </c>
    </row>
    <row r="199" spans="12:12" x14ac:dyDescent="0.25">
      <c r="L199" s="16" t="b">
        <v>0</v>
      </c>
    </row>
    <row r="200" spans="12:12" x14ac:dyDescent="0.25">
      <c r="L200" s="16" t="b">
        <v>0</v>
      </c>
    </row>
    <row r="201" spans="12:12" x14ac:dyDescent="0.25">
      <c r="L201" s="16" t="b">
        <v>0</v>
      </c>
    </row>
    <row r="202" spans="12:12" x14ac:dyDescent="0.25">
      <c r="L202" s="16" t="b">
        <v>0</v>
      </c>
    </row>
    <row r="203" spans="12:12" x14ac:dyDescent="0.25">
      <c r="L203" s="16" t="b">
        <v>0</v>
      </c>
    </row>
    <row r="204" spans="12:12" x14ac:dyDescent="0.25">
      <c r="L204" s="16" t="b">
        <v>0</v>
      </c>
    </row>
    <row r="205" spans="12:12" x14ac:dyDescent="0.25">
      <c r="L205" s="16" t="b">
        <v>0</v>
      </c>
    </row>
    <row r="206" spans="12:12" x14ac:dyDescent="0.25">
      <c r="L206" s="16" t="b">
        <v>0</v>
      </c>
    </row>
    <row r="207" spans="12:12" x14ac:dyDescent="0.25">
      <c r="L207" s="16" t="b">
        <v>0</v>
      </c>
    </row>
    <row r="208" spans="12:12" x14ac:dyDescent="0.25">
      <c r="L208" s="16" t="b">
        <v>0</v>
      </c>
    </row>
    <row r="209" spans="12:12" x14ac:dyDescent="0.25">
      <c r="L209" s="16" t="b">
        <v>0</v>
      </c>
    </row>
    <row r="210" spans="12:12" x14ac:dyDescent="0.25">
      <c r="L210" s="16" t="b">
        <v>0</v>
      </c>
    </row>
    <row r="211" spans="12:12" x14ac:dyDescent="0.25">
      <c r="L211" s="16" t="b">
        <v>0</v>
      </c>
    </row>
    <row r="212" spans="12:12" x14ac:dyDescent="0.25">
      <c r="L212" s="16" t="b">
        <v>0</v>
      </c>
    </row>
    <row r="213" spans="12:12" x14ac:dyDescent="0.25">
      <c r="L213" s="16" t="b">
        <v>0</v>
      </c>
    </row>
    <row r="214" spans="12:12" x14ac:dyDescent="0.25">
      <c r="L214" s="16" t="b">
        <v>0</v>
      </c>
    </row>
    <row r="215" spans="12:12" x14ac:dyDescent="0.25">
      <c r="L215" s="16" t="b">
        <v>0</v>
      </c>
    </row>
    <row r="216" spans="12:12" x14ac:dyDescent="0.25">
      <c r="L216" s="16" t="b">
        <v>0</v>
      </c>
    </row>
    <row r="217" spans="12:12" x14ac:dyDescent="0.25">
      <c r="L217" s="16" t="b">
        <v>0</v>
      </c>
    </row>
    <row r="218" spans="12:12" x14ac:dyDescent="0.25">
      <c r="L218" s="16" t="b">
        <v>0</v>
      </c>
    </row>
    <row r="219" spans="12:12" x14ac:dyDescent="0.25">
      <c r="L219" s="16" t="b">
        <v>0</v>
      </c>
    </row>
    <row r="220" spans="12:12" x14ac:dyDescent="0.25">
      <c r="L220" s="16" t="b">
        <v>0</v>
      </c>
    </row>
    <row r="221" spans="12:12" x14ac:dyDescent="0.25">
      <c r="L221" s="16" t="b">
        <v>0</v>
      </c>
    </row>
    <row r="222" spans="12:12" x14ac:dyDescent="0.25">
      <c r="L222" s="16" t="b">
        <v>0</v>
      </c>
    </row>
    <row r="223" spans="12:12" x14ac:dyDescent="0.25">
      <c r="L223" s="16" t="b">
        <v>0</v>
      </c>
    </row>
    <row r="224" spans="12:12" x14ac:dyDescent="0.25">
      <c r="L224" s="16" t="b">
        <v>0</v>
      </c>
    </row>
    <row r="225" spans="12:12" x14ac:dyDescent="0.25">
      <c r="L225" s="16" t="b">
        <v>0</v>
      </c>
    </row>
    <row r="226" spans="12:12" x14ac:dyDescent="0.25">
      <c r="L226" s="16" t="b">
        <v>0</v>
      </c>
    </row>
    <row r="227" spans="12:12" x14ac:dyDescent="0.25">
      <c r="L227" s="16" t="b">
        <v>0</v>
      </c>
    </row>
    <row r="228" spans="12:12" x14ac:dyDescent="0.25">
      <c r="L228" s="16" t="b">
        <v>0</v>
      </c>
    </row>
    <row r="229" spans="12:12" x14ac:dyDescent="0.25">
      <c r="L229" s="16" t="b">
        <v>0</v>
      </c>
    </row>
    <row r="230" spans="12:12" x14ac:dyDescent="0.25">
      <c r="L230" s="16" t="b">
        <v>0</v>
      </c>
    </row>
    <row r="231" spans="12:12" x14ac:dyDescent="0.25">
      <c r="L231" s="16" t="b">
        <v>0</v>
      </c>
    </row>
    <row r="232" spans="12:12" x14ac:dyDescent="0.25">
      <c r="L232" s="16" t="b">
        <v>0</v>
      </c>
    </row>
    <row r="233" spans="12:12" x14ac:dyDescent="0.25">
      <c r="L233" s="16" t="b">
        <v>0</v>
      </c>
    </row>
    <row r="234" spans="12:12" x14ac:dyDescent="0.25">
      <c r="L234" s="16" t="b">
        <v>0</v>
      </c>
    </row>
    <row r="235" spans="12:12" x14ac:dyDescent="0.25">
      <c r="L235" s="16" t="b">
        <v>0</v>
      </c>
    </row>
    <row r="236" spans="12:12" x14ac:dyDescent="0.25">
      <c r="L236" s="16" t="b">
        <v>0</v>
      </c>
    </row>
    <row r="237" spans="12:12" x14ac:dyDescent="0.25">
      <c r="L237" s="16" t="b">
        <v>0</v>
      </c>
    </row>
    <row r="238" spans="12:12" x14ac:dyDescent="0.25">
      <c r="L238" s="16" t="b">
        <v>0</v>
      </c>
    </row>
    <row r="239" spans="12:12" x14ac:dyDescent="0.25">
      <c r="L239" s="16" t="b">
        <v>0</v>
      </c>
    </row>
    <row r="240" spans="12:12" x14ac:dyDescent="0.25">
      <c r="L240" s="16" t="b">
        <v>0</v>
      </c>
    </row>
    <row r="241" spans="12:12" x14ac:dyDescent="0.25">
      <c r="L241" s="16" t="b">
        <v>0</v>
      </c>
    </row>
    <row r="242" spans="12:12" x14ac:dyDescent="0.25">
      <c r="L242" s="16" t="b">
        <v>0</v>
      </c>
    </row>
    <row r="243" spans="12:12" x14ac:dyDescent="0.25">
      <c r="L243" s="16" t="b">
        <v>0</v>
      </c>
    </row>
    <row r="244" spans="12:12" x14ac:dyDescent="0.25">
      <c r="L244" s="16" t="b">
        <v>0</v>
      </c>
    </row>
    <row r="245" spans="12:12" x14ac:dyDescent="0.25">
      <c r="L245" s="16" t="b">
        <v>0</v>
      </c>
    </row>
    <row r="246" spans="12:12" x14ac:dyDescent="0.25">
      <c r="L246" s="16" t="b">
        <v>0</v>
      </c>
    </row>
    <row r="247" spans="12:12" x14ac:dyDescent="0.25">
      <c r="L247" s="16" t="b">
        <v>0</v>
      </c>
    </row>
    <row r="248" spans="12:12" x14ac:dyDescent="0.25">
      <c r="L248" s="16" t="b">
        <v>0</v>
      </c>
    </row>
    <row r="249" spans="12:12" x14ac:dyDescent="0.25">
      <c r="L249" s="16" t="b">
        <v>0</v>
      </c>
    </row>
    <row r="250" spans="12:12" x14ac:dyDescent="0.25">
      <c r="L250" s="16" t="b">
        <v>0</v>
      </c>
    </row>
    <row r="251" spans="12:12" x14ac:dyDescent="0.25">
      <c r="L251" s="16" t="b">
        <v>0</v>
      </c>
    </row>
    <row r="252" spans="12:12" x14ac:dyDescent="0.25">
      <c r="L252" s="16" t="b">
        <v>0</v>
      </c>
    </row>
    <row r="253" spans="12:12" x14ac:dyDescent="0.25">
      <c r="L253" s="16" t="b">
        <v>0</v>
      </c>
    </row>
    <row r="254" spans="12:12" x14ac:dyDescent="0.25">
      <c r="L254" s="16" t="b">
        <v>0</v>
      </c>
    </row>
    <row r="255" spans="12:12" x14ac:dyDescent="0.25">
      <c r="L255" s="16" t="b">
        <v>0</v>
      </c>
    </row>
    <row r="256" spans="12:12" x14ac:dyDescent="0.25">
      <c r="L256" s="16" t="b">
        <v>0</v>
      </c>
    </row>
    <row r="257" spans="12:12" x14ac:dyDescent="0.25">
      <c r="L257" s="16" t="b">
        <v>0</v>
      </c>
    </row>
    <row r="258" spans="12:12" x14ac:dyDescent="0.25">
      <c r="L258" s="16" t="b">
        <v>0</v>
      </c>
    </row>
    <row r="259" spans="12:12" x14ac:dyDescent="0.25">
      <c r="L259" s="16" t="b">
        <v>0</v>
      </c>
    </row>
    <row r="260" spans="12:12" x14ac:dyDescent="0.25">
      <c r="L260" s="16" t="b">
        <v>0</v>
      </c>
    </row>
    <row r="261" spans="12:12" x14ac:dyDescent="0.25">
      <c r="L261" s="16" t="b">
        <v>0</v>
      </c>
    </row>
    <row r="262" spans="12:12" x14ac:dyDescent="0.25">
      <c r="L262" s="16" t="b">
        <v>0</v>
      </c>
    </row>
    <row r="263" spans="12:12" x14ac:dyDescent="0.25">
      <c r="L263" s="16" t="b">
        <v>0</v>
      </c>
    </row>
    <row r="264" spans="12:12" x14ac:dyDescent="0.25">
      <c r="L264" s="16" t="b">
        <v>0</v>
      </c>
    </row>
    <row r="265" spans="12:12" x14ac:dyDescent="0.25">
      <c r="L265" s="16" t="b">
        <v>0</v>
      </c>
    </row>
    <row r="266" spans="12:12" x14ac:dyDescent="0.25">
      <c r="L266" s="16" t="b">
        <v>0</v>
      </c>
    </row>
    <row r="267" spans="12:12" x14ac:dyDescent="0.25">
      <c r="L267" s="16" t="b">
        <v>0</v>
      </c>
    </row>
    <row r="268" spans="12:12" x14ac:dyDescent="0.25">
      <c r="L268" s="16" t="b">
        <v>0</v>
      </c>
    </row>
    <row r="269" spans="12:12" x14ac:dyDescent="0.25">
      <c r="L269" s="16" t="b">
        <v>0</v>
      </c>
    </row>
    <row r="270" spans="12:12" x14ac:dyDescent="0.25">
      <c r="L270" s="16" t="b">
        <v>0</v>
      </c>
    </row>
    <row r="271" spans="12:12" x14ac:dyDescent="0.25">
      <c r="L271" s="16" t="b">
        <v>0</v>
      </c>
    </row>
    <row r="272" spans="12:12" x14ac:dyDescent="0.25">
      <c r="L272" s="16" t="b">
        <v>0</v>
      </c>
    </row>
    <row r="273" spans="12:12" x14ac:dyDescent="0.25">
      <c r="L273" s="16" t="b">
        <v>0</v>
      </c>
    </row>
    <row r="274" spans="12:12" x14ac:dyDescent="0.25">
      <c r="L274" s="16" t="b">
        <v>0</v>
      </c>
    </row>
    <row r="275" spans="12:12" x14ac:dyDescent="0.25">
      <c r="L275" s="16" t="b">
        <v>0</v>
      </c>
    </row>
    <row r="276" spans="12:12" x14ac:dyDescent="0.25">
      <c r="L276" s="16" t="b">
        <v>0</v>
      </c>
    </row>
    <row r="277" spans="12:12" x14ac:dyDescent="0.25">
      <c r="L277" s="16" t="b">
        <v>0</v>
      </c>
    </row>
    <row r="278" spans="12:12" x14ac:dyDescent="0.25">
      <c r="L278" s="16" t="b">
        <v>0</v>
      </c>
    </row>
    <row r="279" spans="12:12" x14ac:dyDescent="0.25">
      <c r="L279" s="16" t="b">
        <v>0</v>
      </c>
    </row>
    <row r="280" spans="12:12" x14ac:dyDescent="0.25">
      <c r="L280" s="16" t="b">
        <v>0</v>
      </c>
    </row>
    <row r="281" spans="12:12" x14ac:dyDescent="0.25">
      <c r="L281" s="16" t="b">
        <v>0</v>
      </c>
    </row>
    <row r="282" spans="12:12" x14ac:dyDescent="0.25">
      <c r="L282" s="16" t="b">
        <v>0</v>
      </c>
    </row>
    <row r="283" spans="12:12" x14ac:dyDescent="0.25">
      <c r="L283" s="16" t="b">
        <v>0</v>
      </c>
    </row>
    <row r="284" spans="12:12" x14ac:dyDescent="0.25">
      <c r="L284" s="16" t="b">
        <v>0</v>
      </c>
    </row>
    <row r="285" spans="12:12" x14ac:dyDescent="0.25">
      <c r="L285" s="16" t="b">
        <v>0</v>
      </c>
    </row>
    <row r="286" spans="12:12" x14ac:dyDescent="0.25">
      <c r="L286" s="16" t="b">
        <v>0</v>
      </c>
    </row>
    <row r="287" spans="12:12" x14ac:dyDescent="0.25">
      <c r="L287" s="16" t="b">
        <v>0</v>
      </c>
    </row>
  </sheetData>
  <pageMargins left="0.7" right="0.7" top="0.75" bottom="0.75" header="0.3" footer="0.3"/>
  <pageSetup paperSize="9" orientation="portrait" r:id="rId1"/>
  <headerFooter>
    <oddFooter>&amp;L&amp;1#&amp;"Calibri"&amp;10&amp;K000000Private: Information that contains a small amount of sensitive data which is essential to communicate with an individual but doesn’t require to be sent via secure methods.</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A2351-C226-4BA4-ACDA-89A627DFB75D}">
  <sheetPr codeName="Sheet2"/>
  <dimension ref="A1:A61"/>
  <sheetViews>
    <sheetView zoomScaleNormal="100" workbookViewId="0">
      <selection activeCell="A35" sqref="A35"/>
    </sheetView>
  </sheetViews>
  <sheetFormatPr defaultColWidth="8.7109375" defaultRowHeight="15" x14ac:dyDescent="0.25"/>
  <cols>
    <col min="1" max="1" width="119.42578125" style="40" customWidth="1"/>
    <col min="2" max="16384" width="8.7109375" style="16"/>
  </cols>
  <sheetData>
    <row r="1" spans="1:1" ht="18.75" x14ac:dyDescent="0.3">
      <c r="A1" s="39" t="s">
        <v>145</v>
      </c>
    </row>
    <row r="3" spans="1:1" ht="30" x14ac:dyDescent="0.25">
      <c r="A3" s="41" t="s">
        <v>167</v>
      </c>
    </row>
    <row r="4" spans="1:1" x14ac:dyDescent="0.25">
      <c r="A4" s="41"/>
    </row>
    <row r="5" spans="1:1" ht="30" x14ac:dyDescent="0.25">
      <c r="A5" s="41" t="s">
        <v>140</v>
      </c>
    </row>
    <row r="6" spans="1:1" x14ac:dyDescent="0.25">
      <c r="A6" s="41"/>
    </row>
    <row r="7" spans="1:1" ht="45" x14ac:dyDescent="0.25">
      <c r="A7" s="41" t="s">
        <v>149</v>
      </c>
    </row>
    <row r="8" spans="1:1" x14ac:dyDescent="0.25">
      <c r="A8" s="41"/>
    </row>
    <row r="9" spans="1:1" ht="15.75" x14ac:dyDescent="0.25">
      <c r="A9" s="46" t="s">
        <v>124</v>
      </c>
    </row>
    <row r="10" spans="1:1" ht="30" x14ac:dyDescent="0.25">
      <c r="A10" s="41" t="s">
        <v>125</v>
      </c>
    </row>
    <row r="11" spans="1:1" x14ac:dyDescent="0.25">
      <c r="A11" s="41" t="s">
        <v>136</v>
      </c>
    </row>
    <row r="12" spans="1:1" x14ac:dyDescent="0.25">
      <c r="A12" s="41" t="s">
        <v>137</v>
      </c>
    </row>
    <row r="13" spans="1:1" x14ac:dyDescent="0.25">
      <c r="A13" s="41" t="s">
        <v>138</v>
      </c>
    </row>
    <row r="14" spans="1:1" x14ac:dyDescent="0.25">
      <c r="A14" s="41" t="s">
        <v>146</v>
      </c>
    </row>
    <row r="15" spans="1:1" x14ac:dyDescent="0.25">
      <c r="A15" s="41" t="s">
        <v>147</v>
      </c>
    </row>
    <row r="16" spans="1:1" x14ac:dyDescent="0.25">
      <c r="A16" s="41" t="s">
        <v>139</v>
      </c>
    </row>
    <row r="17" spans="1:1" x14ac:dyDescent="0.25">
      <c r="A17" s="41"/>
    </row>
    <row r="18" spans="1:1" ht="30" x14ac:dyDescent="0.25">
      <c r="A18" s="41" t="s">
        <v>126</v>
      </c>
    </row>
    <row r="19" spans="1:1" x14ac:dyDescent="0.25">
      <c r="A19" s="41" t="s">
        <v>168</v>
      </c>
    </row>
    <row r="20" spans="1:1" x14ac:dyDescent="0.25">
      <c r="A20" s="41"/>
    </row>
    <row r="21" spans="1:1" x14ac:dyDescent="0.25">
      <c r="A21" s="41" t="s">
        <v>143</v>
      </c>
    </row>
    <row r="22" spans="1:1" x14ac:dyDescent="0.25">
      <c r="A22" s="41"/>
    </row>
    <row r="23" spans="1:1" ht="30" x14ac:dyDescent="0.25">
      <c r="A23" s="41" t="s">
        <v>175</v>
      </c>
    </row>
    <row r="24" spans="1:1" x14ac:dyDescent="0.25">
      <c r="A24" s="42"/>
    </row>
    <row r="25" spans="1:1" ht="18.75" x14ac:dyDescent="0.25">
      <c r="A25" s="45" t="s">
        <v>127</v>
      </c>
    </row>
    <row r="26" spans="1:1" x14ac:dyDescent="0.25">
      <c r="A26" s="41"/>
    </row>
    <row r="27" spans="1:1" ht="15.75" x14ac:dyDescent="0.25">
      <c r="A27" s="46" t="s">
        <v>128</v>
      </c>
    </row>
    <row r="28" spans="1:1" ht="30" x14ac:dyDescent="0.25">
      <c r="A28" s="41" t="s">
        <v>165</v>
      </c>
    </row>
    <row r="29" spans="1:1" x14ac:dyDescent="0.25">
      <c r="A29" s="41" t="s">
        <v>164</v>
      </c>
    </row>
    <row r="30" spans="1:1" ht="30" x14ac:dyDescent="0.25">
      <c r="A30" s="43" t="s">
        <v>155</v>
      </c>
    </row>
    <row r="31" spans="1:1" x14ac:dyDescent="0.25">
      <c r="A31" s="43" t="s">
        <v>133</v>
      </c>
    </row>
    <row r="32" spans="1:1" x14ac:dyDescent="0.25">
      <c r="A32" s="43" t="s">
        <v>134</v>
      </c>
    </row>
    <row r="33" spans="1:1" x14ac:dyDescent="0.25">
      <c r="A33" s="43" t="s">
        <v>156</v>
      </c>
    </row>
    <row r="34" spans="1:1" ht="30" x14ac:dyDescent="0.25">
      <c r="A34" s="43" t="s">
        <v>135</v>
      </c>
    </row>
    <row r="35" spans="1:1" x14ac:dyDescent="0.25">
      <c r="A35" s="36" t="s">
        <v>166</v>
      </c>
    </row>
    <row r="36" spans="1:1" x14ac:dyDescent="0.25">
      <c r="A36" s="44"/>
    </row>
    <row r="37" spans="1:1" ht="15.75" x14ac:dyDescent="0.25">
      <c r="A37" s="50" t="s">
        <v>169</v>
      </c>
    </row>
    <row r="38" spans="1:1" s="40" customFormat="1" x14ac:dyDescent="0.25">
      <c r="A38" s="51" t="s">
        <v>170</v>
      </c>
    </row>
    <row r="39" spans="1:1" s="40" customFormat="1" ht="30" x14ac:dyDescent="0.25">
      <c r="A39" s="40" t="s">
        <v>171</v>
      </c>
    </row>
    <row r="40" spans="1:1" s="40" customFormat="1" ht="32.25" customHeight="1" x14ac:dyDescent="0.25">
      <c r="A40" s="40" t="s">
        <v>173</v>
      </c>
    </row>
    <row r="41" spans="1:1" s="40" customFormat="1" ht="30" x14ac:dyDescent="0.25">
      <c r="A41" s="51" t="s">
        <v>172</v>
      </c>
    </row>
    <row r="42" spans="1:1" s="40" customFormat="1" x14ac:dyDescent="0.25">
      <c r="A42" s="40" t="s">
        <v>174</v>
      </c>
    </row>
    <row r="43" spans="1:1" x14ac:dyDescent="0.25">
      <c r="A43" s="44"/>
    </row>
    <row r="44" spans="1:1" ht="15.75" x14ac:dyDescent="0.25">
      <c r="A44" s="46" t="s">
        <v>129</v>
      </c>
    </row>
    <row r="45" spans="1:1" ht="30" x14ac:dyDescent="0.25">
      <c r="A45" s="41" t="s">
        <v>141</v>
      </c>
    </row>
    <row r="46" spans="1:1" x14ac:dyDescent="0.25">
      <c r="A46" s="41"/>
    </row>
    <row r="47" spans="1:1" ht="30" x14ac:dyDescent="0.25">
      <c r="A47" s="41" t="s">
        <v>148</v>
      </c>
    </row>
    <row r="48" spans="1:1" x14ac:dyDescent="0.25">
      <c r="A48" s="41"/>
    </row>
    <row r="49" spans="1:1" ht="45" x14ac:dyDescent="0.25">
      <c r="A49" s="49" t="s">
        <v>162</v>
      </c>
    </row>
    <row r="50" spans="1:1" x14ac:dyDescent="0.25">
      <c r="A50" s="41"/>
    </row>
    <row r="51" spans="1:1" ht="15.75" x14ac:dyDescent="0.25">
      <c r="A51" s="46" t="s">
        <v>157</v>
      </c>
    </row>
    <row r="52" spans="1:1" x14ac:dyDescent="0.25">
      <c r="A52" s="41" t="s">
        <v>130</v>
      </c>
    </row>
    <row r="53" spans="1:1" x14ac:dyDescent="0.25">
      <c r="A53" s="41"/>
    </row>
    <row r="54" spans="1:1" ht="15.75" x14ac:dyDescent="0.25">
      <c r="A54" s="46" t="s">
        <v>131</v>
      </c>
    </row>
    <row r="55" spans="1:1" x14ac:dyDescent="0.25">
      <c r="A55" s="41" t="s">
        <v>142</v>
      </c>
    </row>
    <row r="56" spans="1:1" x14ac:dyDescent="0.25">
      <c r="A56" s="41" t="s">
        <v>132</v>
      </c>
    </row>
    <row r="57" spans="1:1" x14ac:dyDescent="0.25">
      <c r="A57" s="41"/>
    </row>
    <row r="58" spans="1:1" x14ac:dyDescent="0.25">
      <c r="A58" s="41" t="s">
        <v>144</v>
      </c>
    </row>
    <row r="59" spans="1:1" x14ac:dyDescent="0.25">
      <c r="A59" s="41"/>
    </row>
    <row r="60" spans="1:1" ht="45" x14ac:dyDescent="0.25">
      <c r="A60" s="49" t="s">
        <v>163</v>
      </c>
    </row>
    <row r="61" spans="1:1" x14ac:dyDescent="0.25">
      <c r="A61" s="41"/>
    </row>
  </sheetData>
  <pageMargins left="0.7" right="0.7" top="0.75" bottom="0.75" header="0.3" footer="0.3"/>
  <pageSetup paperSize="9" orientation="portrait" r:id="rId1"/>
  <headerFooter>
    <oddFooter>&amp;L&amp;1#&amp;"Calibri"&amp;10&amp;K000000Private: Information that contains a small amount of sensitive data which is essential to communicate with an individual but doesn’t require to be sent via secure methods.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34DFA-EE87-4236-9A7A-F300EBC23FC7}">
  <sheetPr codeName="Sheet16">
    <tabColor rgb="FF00B0F0"/>
  </sheetPr>
  <dimension ref="A1:S63"/>
  <sheetViews>
    <sheetView zoomScale="70" zoomScaleNormal="70" workbookViewId="0">
      <selection activeCell="E8" sqref="E8"/>
    </sheetView>
  </sheetViews>
  <sheetFormatPr defaultColWidth="8.7109375" defaultRowHeight="21" x14ac:dyDescent="0.35"/>
  <cols>
    <col min="1" max="1" width="10.140625" style="414" customWidth="1"/>
    <col min="2" max="2" width="111.28515625" style="412" customWidth="1"/>
    <col min="3" max="3" width="8.7109375" style="9"/>
    <col min="4" max="4" width="3.5703125" style="9" customWidth="1"/>
    <col min="5" max="5" width="16.5703125" style="10" customWidth="1"/>
    <col min="6" max="6" width="11.28515625" style="10" bestFit="1" customWidth="1"/>
    <col min="7" max="7" width="14.5703125" style="9" bestFit="1" customWidth="1"/>
    <col min="8" max="8" width="20.7109375" style="9" customWidth="1"/>
    <col min="9" max="9" width="3.7109375" style="9" customWidth="1"/>
    <col min="10" max="11" width="8.7109375" style="9"/>
    <col min="12" max="12" width="18.140625" style="9" bestFit="1" customWidth="1"/>
    <col min="13" max="13" width="7.28515625" style="9" bestFit="1" customWidth="1"/>
    <col min="14" max="14" width="17.140625" style="9" customWidth="1"/>
    <col min="15" max="15" width="19.5703125" style="9" customWidth="1"/>
    <col min="16" max="16" width="10.140625" style="9" bestFit="1" customWidth="1"/>
    <col min="17" max="17" width="6" style="9" bestFit="1" customWidth="1"/>
    <col min="18" max="18" width="12" style="9" bestFit="1" customWidth="1"/>
    <col min="19" max="19" width="9" style="9" bestFit="1" customWidth="1"/>
    <col min="20" max="16384" width="8.7109375" style="9"/>
  </cols>
  <sheetData>
    <row r="1" spans="1:19" ht="21.75" thickBot="1" x14ac:dyDescent="0.4">
      <c r="A1" s="411" t="s">
        <v>32</v>
      </c>
      <c r="I1" s="16"/>
    </row>
    <row r="2" spans="1:19" ht="15.75" customHeight="1" x14ac:dyDescent="0.35">
      <c r="A2" s="411"/>
      <c r="D2" s="96"/>
      <c r="E2" s="432" t="s">
        <v>393</v>
      </c>
      <c r="F2" s="432"/>
      <c r="G2" s="432"/>
      <c r="H2" s="432"/>
      <c r="I2" s="97"/>
    </row>
    <row r="3" spans="1:19" ht="21" customHeight="1" x14ac:dyDescent="0.35">
      <c r="A3" s="411" t="s">
        <v>110</v>
      </c>
      <c r="B3" s="413"/>
      <c r="D3" s="98"/>
      <c r="E3" s="433"/>
      <c r="F3" s="433"/>
      <c r="G3" s="433"/>
      <c r="H3" s="433"/>
      <c r="I3" s="99"/>
      <c r="O3" s="388"/>
      <c r="P3" s="389"/>
      <c r="Q3" s="388"/>
      <c r="R3" s="389"/>
      <c r="S3" s="388"/>
    </row>
    <row r="4" spans="1:19" ht="42.75" thickBot="1" x14ac:dyDescent="0.4">
      <c r="B4" s="412" t="s">
        <v>31</v>
      </c>
      <c r="D4" s="98"/>
      <c r="E4" s="18"/>
      <c r="F4" s="18"/>
      <c r="G4" s="19"/>
      <c r="H4" s="19"/>
      <c r="I4" s="99"/>
      <c r="O4" s="10"/>
      <c r="P4" s="10"/>
    </row>
    <row r="5" spans="1:19" ht="76.5" customHeight="1" thickBot="1" x14ac:dyDescent="0.4">
      <c r="B5" s="419" t="s">
        <v>33</v>
      </c>
      <c r="D5" s="98"/>
      <c r="E5" s="390" t="s">
        <v>382</v>
      </c>
      <c r="F5" s="391" t="s">
        <v>383</v>
      </c>
      <c r="G5" s="392" t="s">
        <v>384</v>
      </c>
      <c r="H5" s="386" t="s">
        <v>385</v>
      </c>
      <c r="I5" s="99"/>
      <c r="K5" s="434" t="s">
        <v>390</v>
      </c>
      <c r="L5" s="434"/>
      <c r="M5" s="434"/>
      <c r="N5" s="434"/>
      <c r="O5" s="434"/>
      <c r="P5" s="434"/>
    </row>
    <row r="6" spans="1:19" ht="21.95" customHeight="1" thickBot="1" x14ac:dyDescent="0.4">
      <c r="B6" s="412" t="s">
        <v>394</v>
      </c>
      <c r="D6" s="98"/>
      <c r="E6" s="425"/>
      <c r="F6" s="393">
        <v>0.2</v>
      </c>
      <c r="G6" s="394">
        <f>E6/6</f>
        <v>0</v>
      </c>
      <c r="H6" s="31">
        <f>E6-G6</f>
        <v>0</v>
      </c>
      <c r="I6" s="99"/>
    </row>
    <row r="7" spans="1:19" ht="21.75" thickBot="1" x14ac:dyDescent="0.4">
      <c r="B7" s="412" t="s">
        <v>395</v>
      </c>
      <c r="D7" s="98"/>
      <c r="E7" s="426"/>
      <c r="F7" s="395"/>
      <c r="G7" s="396"/>
      <c r="H7" s="32"/>
      <c r="I7" s="99"/>
    </row>
    <row r="8" spans="1:19" ht="20.45" customHeight="1" thickBot="1" x14ac:dyDescent="0.4">
      <c r="D8" s="98"/>
      <c r="E8" s="425"/>
      <c r="F8" s="397">
        <v>0.05</v>
      </c>
      <c r="G8" s="398">
        <f>E8/21</f>
        <v>0</v>
      </c>
      <c r="H8" s="33">
        <f>E8-G8</f>
        <v>0</v>
      </c>
      <c r="I8" s="99"/>
    </row>
    <row r="9" spans="1:19" ht="21.75" thickBot="1" x14ac:dyDescent="0.4">
      <c r="A9" s="411" t="s">
        <v>59</v>
      </c>
      <c r="B9" s="414"/>
      <c r="D9" s="98"/>
      <c r="E9" s="399">
        <f>SUM(E6:E8)</f>
        <v>0</v>
      </c>
      <c r="F9" s="400" t="str">
        <f>IF(EXACT(E9,G9+H9),"Yes")</f>
        <v>Yes</v>
      </c>
      <c r="G9" s="401">
        <f>SUM(G6:G8)</f>
        <v>0</v>
      </c>
      <c r="H9" s="402">
        <f>SUM(H6:H8)</f>
        <v>0</v>
      </c>
      <c r="I9" s="100"/>
    </row>
    <row r="10" spans="1:19" ht="42.75" thickBot="1" x14ac:dyDescent="0.4">
      <c r="B10" s="415" t="s">
        <v>20</v>
      </c>
      <c r="D10" s="101"/>
      <c r="E10" s="102"/>
      <c r="F10" s="102"/>
      <c r="G10" s="103"/>
      <c r="H10" s="103"/>
      <c r="I10" s="104"/>
    </row>
    <row r="11" spans="1:19" ht="21.75" thickBot="1" x14ac:dyDescent="0.4">
      <c r="B11" s="435" t="s">
        <v>21</v>
      </c>
    </row>
    <row r="12" spans="1:19" x14ac:dyDescent="0.35">
      <c r="B12" s="435"/>
      <c r="D12" s="96"/>
      <c r="E12" s="432" t="s">
        <v>391</v>
      </c>
      <c r="F12" s="432"/>
      <c r="G12" s="432"/>
      <c r="H12" s="432"/>
      <c r="I12" s="403"/>
      <c r="K12" s="96"/>
      <c r="L12" s="432" t="s">
        <v>392</v>
      </c>
      <c r="M12" s="432"/>
      <c r="N12" s="432"/>
      <c r="O12" s="432"/>
      <c r="P12" s="403"/>
    </row>
    <row r="13" spans="1:19" ht="15" customHeight="1" x14ac:dyDescent="0.35">
      <c r="B13" s="435" t="s">
        <v>22</v>
      </c>
      <c r="D13" s="98"/>
      <c r="E13" s="433"/>
      <c r="F13" s="433"/>
      <c r="G13" s="433"/>
      <c r="H13" s="433"/>
      <c r="I13" s="100"/>
      <c r="K13" s="98"/>
      <c r="L13" s="433"/>
      <c r="M13" s="433"/>
      <c r="N13" s="433"/>
      <c r="O13" s="433"/>
      <c r="P13" s="100"/>
    </row>
    <row r="14" spans="1:19" ht="26.1" customHeight="1" thickBot="1" x14ac:dyDescent="0.4">
      <c r="B14" s="435"/>
      <c r="D14" s="98"/>
      <c r="I14" s="100"/>
      <c r="K14" s="98"/>
      <c r="L14" s="10"/>
      <c r="M14" s="10"/>
      <c r="P14" s="100"/>
    </row>
    <row r="15" spans="1:19" ht="66" customHeight="1" thickBot="1" x14ac:dyDescent="0.4">
      <c r="B15" s="419" t="s">
        <v>34</v>
      </c>
      <c r="D15" s="98"/>
      <c r="E15" s="404" t="s">
        <v>386</v>
      </c>
      <c r="F15" s="391" t="s">
        <v>383</v>
      </c>
      <c r="G15" s="405" t="s">
        <v>387</v>
      </c>
      <c r="H15" s="386" t="s">
        <v>385</v>
      </c>
      <c r="I15" s="100"/>
      <c r="K15" s="98"/>
      <c r="L15" s="404" t="s">
        <v>386</v>
      </c>
      <c r="M15" s="391" t="s">
        <v>66</v>
      </c>
      <c r="N15" s="392" t="s">
        <v>384</v>
      </c>
      <c r="O15" s="390" t="s">
        <v>388</v>
      </c>
      <c r="P15" s="100"/>
    </row>
    <row r="16" spans="1:19" ht="42.75" thickBot="1" x14ac:dyDescent="0.4">
      <c r="A16" s="411"/>
      <c r="B16" s="420" t="s">
        <v>396</v>
      </c>
      <c r="D16" s="98"/>
      <c r="E16" s="406">
        <f>G16*6</f>
        <v>0</v>
      </c>
      <c r="F16" s="393">
        <v>0.2</v>
      </c>
      <c r="G16" s="422"/>
      <c r="H16" s="31">
        <f>G16*5</f>
        <v>0</v>
      </c>
      <c r="I16" s="100"/>
      <c r="K16" s="98"/>
      <c r="L16" s="406">
        <f>SUM(N16:O16)</f>
        <v>120</v>
      </c>
      <c r="M16" s="393">
        <v>0.2</v>
      </c>
      <c r="N16" s="394">
        <f>O16/100*20</f>
        <v>20</v>
      </c>
      <c r="O16" s="422">
        <v>100</v>
      </c>
      <c r="P16" s="100"/>
    </row>
    <row r="17" spans="1:16" ht="21.75" thickBot="1" x14ac:dyDescent="0.4">
      <c r="A17" s="411"/>
      <c r="B17" s="420" t="s">
        <v>397</v>
      </c>
      <c r="D17" s="98"/>
      <c r="E17" s="407"/>
      <c r="F17" s="395"/>
      <c r="G17" s="427"/>
      <c r="H17" s="32"/>
      <c r="I17" s="100"/>
      <c r="K17" s="98"/>
      <c r="L17" s="407"/>
      <c r="M17" s="395"/>
      <c r="N17" s="396"/>
      <c r="O17" s="427"/>
      <c r="P17" s="100"/>
    </row>
    <row r="18" spans="1:16" ht="21.75" thickBot="1" x14ac:dyDescent="0.4">
      <c r="A18" s="411"/>
      <c r="B18" s="420"/>
      <c r="D18" s="98"/>
      <c r="E18" s="407">
        <f>G18*21.0000019</f>
        <v>0</v>
      </c>
      <c r="F18" s="395">
        <v>0.05</v>
      </c>
      <c r="G18" s="423"/>
      <c r="H18" s="32">
        <f>G18*20.0000019</f>
        <v>0</v>
      </c>
      <c r="I18" s="100"/>
      <c r="K18" s="98"/>
      <c r="L18" s="407">
        <f>SUM(N18:O18)</f>
        <v>10.5</v>
      </c>
      <c r="M18" s="395">
        <v>0.05</v>
      </c>
      <c r="N18" s="396">
        <f>O18/100*5</f>
        <v>0.5</v>
      </c>
      <c r="O18" s="424">
        <v>10</v>
      </c>
      <c r="P18" s="100"/>
    </row>
    <row r="19" spans="1:16" ht="21.75" thickBot="1" x14ac:dyDescent="0.4">
      <c r="A19" s="411" t="s">
        <v>60</v>
      </c>
      <c r="B19" s="415"/>
      <c r="D19" s="98"/>
      <c r="E19" s="399">
        <f>SUM(E16:E18)</f>
        <v>0</v>
      </c>
      <c r="F19" s="400" t="str">
        <f>IF(EXACT(E19,G19+H19),"Yes")</f>
        <v>Yes</v>
      </c>
      <c r="G19" s="402">
        <f>SUM(G16:G18)</f>
        <v>0</v>
      </c>
      <c r="H19" s="402">
        <f>SUM(H16:H18)</f>
        <v>0</v>
      </c>
      <c r="I19" s="100"/>
      <c r="K19" s="98"/>
      <c r="L19" s="399">
        <f>SUM(L16:L18)</f>
        <v>130.5</v>
      </c>
      <c r="M19" s="400" t="str">
        <f>IF(EXACT(L19,N19+O19),"Yes")</f>
        <v>Yes</v>
      </c>
      <c r="N19" s="401">
        <f>SUM(N16:N18)</f>
        <v>20.5</v>
      </c>
      <c r="O19" s="408">
        <f>SUM(O16:O18)</f>
        <v>110</v>
      </c>
      <c r="P19" s="100"/>
    </row>
    <row r="20" spans="1:16" ht="21.75" thickBot="1" x14ac:dyDescent="0.4">
      <c r="A20" s="411"/>
      <c r="B20" s="415" t="s">
        <v>389</v>
      </c>
      <c r="D20" s="101"/>
      <c r="E20" s="409"/>
      <c r="F20" s="409"/>
      <c r="G20" s="410"/>
      <c r="H20" s="410"/>
      <c r="I20" s="104"/>
      <c r="K20" s="101"/>
      <c r="L20" s="409"/>
      <c r="M20" s="409"/>
      <c r="N20" s="410"/>
      <c r="O20" s="410"/>
      <c r="P20" s="104"/>
    </row>
    <row r="21" spans="1:16" x14ac:dyDescent="0.25">
      <c r="A21" s="421" t="s">
        <v>35</v>
      </c>
      <c r="B21" s="415" t="s">
        <v>44</v>
      </c>
    </row>
    <row r="22" spans="1:16" x14ac:dyDescent="0.25">
      <c r="A22" s="421" t="s">
        <v>36</v>
      </c>
      <c r="B22" s="415" t="s">
        <v>45</v>
      </c>
    </row>
    <row r="23" spans="1:16" x14ac:dyDescent="0.25">
      <c r="A23" s="421" t="s">
        <v>37</v>
      </c>
      <c r="B23" s="415" t="s">
        <v>46</v>
      </c>
    </row>
    <row r="24" spans="1:16" x14ac:dyDescent="0.25">
      <c r="A24" s="421" t="s">
        <v>38</v>
      </c>
      <c r="B24" s="415" t="s">
        <v>47</v>
      </c>
    </row>
    <row r="25" spans="1:16" ht="42" x14ac:dyDescent="0.25">
      <c r="A25" s="421" t="s">
        <v>39</v>
      </c>
      <c r="B25" s="415" t="s">
        <v>48</v>
      </c>
    </row>
    <row r="26" spans="1:16" ht="42" x14ac:dyDescent="0.25">
      <c r="A26" s="421" t="s">
        <v>40</v>
      </c>
      <c r="B26" s="415" t="s">
        <v>49</v>
      </c>
    </row>
    <row r="27" spans="1:16" x14ac:dyDescent="0.25">
      <c r="A27" s="421" t="s">
        <v>41</v>
      </c>
      <c r="B27" s="415" t="s">
        <v>50</v>
      </c>
    </row>
    <row r="28" spans="1:16" x14ac:dyDescent="0.25">
      <c r="A28" s="421" t="s">
        <v>42</v>
      </c>
      <c r="B28" s="415" t="s">
        <v>51</v>
      </c>
    </row>
    <row r="29" spans="1:16" x14ac:dyDescent="0.25">
      <c r="A29" s="421" t="s">
        <v>43</v>
      </c>
      <c r="B29" s="415" t="s">
        <v>52</v>
      </c>
    </row>
    <row r="30" spans="1:16" ht="30" customHeight="1" x14ac:dyDescent="0.35"/>
    <row r="31" spans="1:16" ht="42" x14ac:dyDescent="0.35">
      <c r="B31" s="415" t="s">
        <v>19</v>
      </c>
    </row>
    <row r="33" spans="1:2" x14ac:dyDescent="0.35">
      <c r="A33" s="411" t="s">
        <v>58</v>
      </c>
      <c r="B33" s="413"/>
    </row>
    <row r="34" spans="1:2" ht="42" x14ac:dyDescent="0.35">
      <c r="A34" s="411"/>
      <c r="B34" s="412" t="s">
        <v>322</v>
      </c>
    </row>
    <row r="35" spans="1:2" ht="42" x14ac:dyDescent="0.35">
      <c r="B35" s="415" t="s">
        <v>23</v>
      </c>
    </row>
    <row r="36" spans="1:2" x14ac:dyDescent="0.35">
      <c r="A36" s="416" t="s">
        <v>53</v>
      </c>
      <c r="B36" s="415" t="s">
        <v>54</v>
      </c>
    </row>
    <row r="37" spans="1:2" x14ac:dyDescent="0.35">
      <c r="A37" s="416" t="s">
        <v>53</v>
      </c>
      <c r="B37" s="415" t="s">
        <v>45</v>
      </c>
    </row>
    <row r="38" spans="1:2" x14ac:dyDescent="0.35">
      <c r="A38" s="416" t="s">
        <v>53</v>
      </c>
      <c r="B38" s="415" t="s">
        <v>55</v>
      </c>
    </row>
    <row r="39" spans="1:2" x14ac:dyDescent="0.35">
      <c r="A39" s="416" t="s">
        <v>53</v>
      </c>
      <c r="B39" s="415" t="s">
        <v>56</v>
      </c>
    </row>
    <row r="40" spans="1:2" x14ac:dyDescent="0.35">
      <c r="A40" s="416" t="s">
        <v>53</v>
      </c>
      <c r="B40" s="415" t="s">
        <v>57</v>
      </c>
    </row>
    <row r="41" spans="1:2" x14ac:dyDescent="0.35">
      <c r="A41" s="416" t="s">
        <v>53</v>
      </c>
      <c r="B41" s="415" t="s">
        <v>52</v>
      </c>
    </row>
    <row r="42" spans="1:2" ht="84" x14ac:dyDescent="0.35">
      <c r="B42" s="415" t="s">
        <v>24</v>
      </c>
    </row>
    <row r="43" spans="1:2" ht="42" x14ac:dyDescent="0.35">
      <c r="B43" s="412" t="s">
        <v>25</v>
      </c>
    </row>
    <row r="45" spans="1:2" x14ac:dyDescent="0.35">
      <c r="A45" s="411" t="s">
        <v>61</v>
      </c>
    </row>
    <row r="46" spans="1:2" ht="42" x14ac:dyDescent="0.35">
      <c r="A46" s="411"/>
      <c r="B46" s="412" t="s">
        <v>62</v>
      </c>
    </row>
    <row r="47" spans="1:2" ht="42" x14ac:dyDescent="0.35">
      <c r="A47" s="411"/>
      <c r="B47" s="412" t="s">
        <v>63</v>
      </c>
    </row>
    <row r="48" spans="1:2" x14ac:dyDescent="0.35">
      <c r="B48" s="413"/>
    </row>
    <row r="49" spans="1:7" x14ac:dyDescent="0.35">
      <c r="A49" s="411" t="s">
        <v>26</v>
      </c>
      <c r="B49" s="417"/>
    </row>
    <row r="50" spans="1:7" ht="42" x14ac:dyDescent="0.35">
      <c r="B50" s="415" t="s">
        <v>27</v>
      </c>
      <c r="C50" s="11"/>
      <c r="D50" s="11"/>
    </row>
    <row r="51" spans="1:7" ht="42" x14ac:dyDescent="0.35">
      <c r="B51" s="412" t="s">
        <v>64</v>
      </c>
      <c r="C51" s="13"/>
      <c r="D51" s="14"/>
    </row>
    <row r="52" spans="1:7" ht="42" x14ac:dyDescent="0.35">
      <c r="B52" s="415" t="s">
        <v>65</v>
      </c>
      <c r="E52" s="12"/>
      <c r="F52" s="12"/>
      <c r="G52" s="11"/>
    </row>
    <row r="53" spans="1:7" x14ac:dyDescent="0.35">
      <c r="B53" s="413" t="s">
        <v>68</v>
      </c>
      <c r="E53" s="12"/>
      <c r="F53" s="12"/>
      <c r="G53" s="14"/>
    </row>
    <row r="56" spans="1:7" x14ac:dyDescent="0.35">
      <c r="B56" s="415"/>
    </row>
    <row r="58" spans="1:7" x14ac:dyDescent="0.35">
      <c r="B58" s="418"/>
    </row>
    <row r="59" spans="1:7" x14ac:dyDescent="0.35">
      <c r="B59" s="418"/>
    </row>
    <row r="61" spans="1:7" x14ac:dyDescent="0.35">
      <c r="B61" s="415"/>
    </row>
    <row r="62" spans="1:7" x14ac:dyDescent="0.35">
      <c r="B62" s="415"/>
    </row>
    <row r="63" spans="1:7" x14ac:dyDescent="0.35">
      <c r="B63" s="415"/>
    </row>
  </sheetData>
  <sheetProtection selectLockedCells="1"/>
  <mergeCells count="6">
    <mergeCell ref="E2:H3"/>
    <mergeCell ref="K5:P5"/>
    <mergeCell ref="B11:B12"/>
    <mergeCell ref="E12:H13"/>
    <mergeCell ref="L12:O13"/>
    <mergeCell ref="B13:B14"/>
  </mergeCells>
  <printOptions horizontalCentered="1"/>
  <pageMargins left="0.31496062992125984" right="0.31496062992125984" top="0.35433070866141736" bottom="0.35433070866141736" header="0.31496062992125984" footer="0.31496062992125984"/>
  <pageSetup paperSize="9" orientation="portrait" r:id="rId1"/>
  <headerFooter>
    <oddFooter>&amp;L&amp;1#&amp;"Calibri"&amp;10&amp;K000000Private: Information that contains a small amount of sensitive data which is essential to communicate with an individual but doesn’t require to be sent via secure methods.</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8E851-1FE9-4467-855B-5398E835DFB3}">
  <sheetPr codeName="Sheet4">
    <tabColor theme="5"/>
  </sheetPr>
  <dimension ref="A1:O110"/>
  <sheetViews>
    <sheetView tabSelected="1" zoomScaleNormal="100" workbookViewId="0">
      <pane ySplit="5" topLeftCell="A22" activePane="bottomLeft" state="frozen"/>
      <selection activeCell="E11" sqref="E11"/>
      <selection pane="bottomLeft" activeCell="C2" sqref="C2"/>
    </sheetView>
  </sheetViews>
  <sheetFormatPr defaultColWidth="8.7109375" defaultRowHeight="15" x14ac:dyDescent="0.25"/>
  <cols>
    <col min="1" max="1" width="11.42578125" style="35" customWidth="1"/>
    <col min="2" max="2" width="12.28515625" style="22" customWidth="1"/>
    <col min="3" max="3" width="38.28515625" style="16" customWidth="1"/>
    <col min="4" max="4" width="73.28515625" style="16" customWidth="1"/>
    <col min="5" max="5" width="12" style="16" customWidth="1"/>
    <col min="6" max="6" width="9.5703125" style="20" customWidth="1"/>
    <col min="7" max="7" width="14.42578125" style="20" customWidth="1"/>
    <col min="8" max="8" width="12.28515625" style="53" customWidth="1"/>
    <col min="9" max="9" width="13.42578125" style="22" customWidth="1"/>
    <col min="10" max="10" width="15.28515625" style="22" customWidth="1"/>
    <col min="11" max="11" width="12" style="22" customWidth="1"/>
    <col min="12" max="12" width="10.42578125" style="22" customWidth="1"/>
    <col min="13" max="13" width="15" style="22" customWidth="1"/>
    <col min="14" max="14" width="22.7109375" style="20" bestFit="1" customWidth="1"/>
    <col min="15" max="15" width="8.7109375" style="16" customWidth="1"/>
    <col min="16" max="16384" width="8.7109375" style="16"/>
  </cols>
  <sheetData>
    <row r="1" spans="1:15" ht="19.5" thickBot="1" x14ac:dyDescent="0.35">
      <c r="A1" s="21" t="s">
        <v>15</v>
      </c>
      <c r="E1" s="20"/>
      <c r="G1" s="53"/>
      <c r="H1" s="22"/>
      <c r="N1" s="16"/>
    </row>
    <row r="2" spans="1:15" ht="16.5" thickBot="1" x14ac:dyDescent="0.3">
      <c r="A2" s="23" t="s">
        <v>12</v>
      </c>
      <c r="C2" s="197"/>
      <c r="D2" s="34" t="s">
        <v>83</v>
      </c>
      <c r="E2" s="23" t="s">
        <v>258</v>
      </c>
      <c r="G2" s="191"/>
      <c r="H2" s="192" t="s">
        <v>247</v>
      </c>
      <c r="I2" s="191"/>
      <c r="N2" s="16"/>
    </row>
    <row r="3" spans="1:15" x14ac:dyDescent="0.25">
      <c r="A3" s="16" t="s">
        <v>109</v>
      </c>
      <c r="D3" s="20"/>
      <c r="E3" s="20"/>
      <c r="G3" s="53"/>
      <c r="H3" s="22"/>
      <c r="N3" s="16"/>
    </row>
    <row r="4" spans="1:15" ht="15.75" thickBot="1" x14ac:dyDescent="0.3">
      <c r="E4" s="20"/>
      <c r="G4" s="53"/>
      <c r="H4" s="22"/>
      <c r="N4" s="16"/>
    </row>
    <row r="5" spans="1:15" s="36" customFormat="1" ht="75" customHeight="1" thickBot="1" x14ac:dyDescent="0.3">
      <c r="A5" s="220" t="s">
        <v>0</v>
      </c>
      <c r="B5" s="221" t="s">
        <v>3</v>
      </c>
      <c r="C5" s="221" t="s">
        <v>1</v>
      </c>
      <c r="D5" s="221" t="s">
        <v>2</v>
      </c>
      <c r="E5" s="221" t="s">
        <v>107</v>
      </c>
      <c r="F5" s="222" t="s">
        <v>5</v>
      </c>
      <c r="G5" s="223" t="s">
        <v>14</v>
      </c>
      <c r="H5" s="224" t="s">
        <v>8</v>
      </c>
      <c r="I5" s="221" t="s">
        <v>9</v>
      </c>
      <c r="J5" s="221" t="s">
        <v>82</v>
      </c>
      <c r="K5" s="225" t="s">
        <v>10</v>
      </c>
      <c r="L5" s="221" t="s">
        <v>4</v>
      </c>
      <c r="M5" s="221" t="s">
        <v>176</v>
      </c>
    </row>
    <row r="6" spans="1:15" x14ac:dyDescent="0.25">
      <c r="A6" s="214"/>
      <c r="B6" s="164"/>
      <c r="C6" s="215"/>
      <c r="D6" s="215"/>
      <c r="E6" s="163"/>
      <c r="F6" s="163"/>
      <c r="G6" s="219">
        <f t="shared" ref="G6:G37" si="0">SUM(E6:F6)</f>
        <v>0</v>
      </c>
      <c r="H6" s="164"/>
      <c r="I6" s="164"/>
      <c r="J6" s="164"/>
      <c r="K6" s="226"/>
      <c r="L6" s="164"/>
      <c r="M6" s="216"/>
      <c r="N6" s="16" t="str">
        <f t="shared" ref="N6:N20" si="1">IF(AND(I6="R6000",K6=$K$1),"Error - Enter Cat7 G code",IF(AND(I6="R6001",K6=$K$1),"Error - Enter Cat7 G code"," "))</f>
        <v xml:space="preserve"> </v>
      </c>
      <c r="O6" s="16" t="str">
        <f t="shared" ref="O6:O20" si="2">IF(P6=FALSE," ","Add date / description")</f>
        <v xml:space="preserve"> </v>
      </c>
    </row>
    <row r="7" spans="1:15" x14ac:dyDescent="0.25">
      <c r="A7" s="217"/>
      <c r="B7" s="165"/>
      <c r="C7" s="170"/>
      <c r="D7" s="170"/>
      <c r="E7" s="171"/>
      <c r="F7" s="171"/>
      <c r="G7" s="2">
        <f t="shared" si="0"/>
        <v>0</v>
      </c>
      <c r="H7" s="165"/>
      <c r="I7" s="165"/>
      <c r="J7" s="165"/>
      <c r="K7" s="170"/>
      <c r="L7" s="165"/>
      <c r="M7" s="173"/>
      <c r="N7" s="16" t="str">
        <f t="shared" si="1"/>
        <v xml:space="preserve"> </v>
      </c>
      <c r="O7" s="16" t="str">
        <f t="shared" si="2"/>
        <v xml:space="preserve"> </v>
      </c>
    </row>
    <row r="8" spans="1:15" x14ac:dyDescent="0.25">
      <c r="A8" s="217"/>
      <c r="B8" s="165"/>
      <c r="C8" s="170"/>
      <c r="D8" s="170"/>
      <c r="E8" s="171"/>
      <c r="F8" s="171"/>
      <c r="G8" s="2">
        <f t="shared" si="0"/>
        <v>0</v>
      </c>
      <c r="H8" s="165"/>
      <c r="I8" s="165"/>
      <c r="J8" s="165"/>
      <c r="K8" s="170"/>
      <c r="L8" s="165"/>
      <c r="M8" s="173"/>
      <c r="N8" s="16" t="str">
        <f t="shared" si="1"/>
        <v xml:space="preserve"> </v>
      </c>
      <c r="O8" s="16" t="str">
        <f t="shared" si="2"/>
        <v xml:space="preserve"> </v>
      </c>
    </row>
    <row r="9" spans="1:15" x14ac:dyDescent="0.25">
      <c r="A9" s="217"/>
      <c r="B9" s="165"/>
      <c r="C9" s="170"/>
      <c r="D9" s="170"/>
      <c r="E9" s="171"/>
      <c r="F9" s="171"/>
      <c r="G9" s="2">
        <f t="shared" si="0"/>
        <v>0</v>
      </c>
      <c r="H9" s="165"/>
      <c r="I9" s="165"/>
      <c r="J9" s="165"/>
      <c r="K9" s="170"/>
      <c r="L9" s="165"/>
      <c r="M9" s="173"/>
      <c r="N9" s="16" t="str">
        <f t="shared" si="1"/>
        <v xml:space="preserve"> </v>
      </c>
      <c r="O9" s="16" t="str">
        <f t="shared" si="2"/>
        <v xml:space="preserve"> </v>
      </c>
    </row>
    <row r="10" spans="1:15" x14ac:dyDescent="0.25">
      <c r="A10" s="217"/>
      <c r="B10" s="165"/>
      <c r="C10" s="170"/>
      <c r="D10" s="170"/>
      <c r="E10" s="171"/>
      <c r="F10" s="171"/>
      <c r="G10" s="2">
        <f t="shared" si="0"/>
        <v>0</v>
      </c>
      <c r="H10" s="165"/>
      <c r="I10" s="165"/>
      <c r="J10" s="165"/>
      <c r="K10" s="170"/>
      <c r="L10" s="165"/>
      <c r="M10" s="173"/>
      <c r="N10" s="16" t="str">
        <f t="shared" si="1"/>
        <v xml:space="preserve"> </v>
      </c>
      <c r="O10" s="16" t="str">
        <f t="shared" si="2"/>
        <v xml:space="preserve"> </v>
      </c>
    </row>
    <row r="11" spans="1:15" x14ac:dyDescent="0.25">
      <c r="A11" s="217"/>
      <c r="B11" s="165"/>
      <c r="C11" s="170"/>
      <c r="D11" s="170"/>
      <c r="E11" s="171"/>
      <c r="F11" s="171"/>
      <c r="G11" s="2">
        <f t="shared" si="0"/>
        <v>0</v>
      </c>
      <c r="H11" s="165"/>
      <c r="I11" s="165"/>
      <c r="J11" s="165"/>
      <c r="K11" s="170"/>
      <c r="L11" s="165"/>
      <c r="M11" s="173"/>
      <c r="N11" s="16" t="str">
        <f t="shared" si="1"/>
        <v xml:space="preserve"> </v>
      </c>
      <c r="O11" s="16" t="str">
        <f t="shared" si="2"/>
        <v xml:space="preserve"> </v>
      </c>
    </row>
    <row r="12" spans="1:15" x14ac:dyDescent="0.25">
      <c r="A12" s="217"/>
      <c r="B12" s="165"/>
      <c r="C12" s="170"/>
      <c r="D12" s="170"/>
      <c r="E12" s="171"/>
      <c r="F12" s="171"/>
      <c r="G12" s="2">
        <f t="shared" si="0"/>
        <v>0</v>
      </c>
      <c r="H12" s="165"/>
      <c r="I12" s="165"/>
      <c r="J12" s="165"/>
      <c r="K12" s="170"/>
      <c r="L12" s="165"/>
      <c r="M12" s="173"/>
      <c r="N12" s="16" t="str">
        <f t="shared" si="1"/>
        <v xml:space="preserve"> </v>
      </c>
      <c r="O12" s="16" t="str">
        <f t="shared" si="2"/>
        <v xml:space="preserve"> </v>
      </c>
    </row>
    <row r="13" spans="1:15" x14ac:dyDescent="0.25">
      <c r="A13" s="217"/>
      <c r="B13" s="165"/>
      <c r="C13" s="170"/>
      <c r="D13" s="170"/>
      <c r="E13" s="171"/>
      <c r="F13" s="171"/>
      <c r="G13" s="2">
        <f t="shared" si="0"/>
        <v>0</v>
      </c>
      <c r="H13" s="165"/>
      <c r="I13" s="165"/>
      <c r="J13" s="165"/>
      <c r="K13" s="170"/>
      <c r="L13" s="165"/>
      <c r="M13" s="173"/>
      <c r="N13" s="16" t="str">
        <f t="shared" si="1"/>
        <v xml:space="preserve"> </v>
      </c>
      <c r="O13" s="16" t="str">
        <f t="shared" si="2"/>
        <v xml:space="preserve"> </v>
      </c>
    </row>
    <row r="14" spans="1:15" x14ac:dyDescent="0.25">
      <c r="A14" s="217"/>
      <c r="B14" s="165"/>
      <c r="C14" s="170"/>
      <c r="D14" s="170"/>
      <c r="E14" s="171"/>
      <c r="F14" s="171"/>
      <c r="G14" s="2">
        <f t="shared" si="0"/>
        <v>0</v>
      </c>
      <c r="H14" s="165"/>
      <c r="I14" s="165"/>
      <c r="J14" s="165"/>
      <c r="K14" s="170"/>
      <c r="L14" s="165"/>
      <c r="M14" s="173"/>
      <c r="N14" s="16" t="str">
        <f t="shared" si="1"/>
        <v xml:space="preserve"> </v>
      </c>
      <c r="O14" s="16" t="str">
        <f t="shared" si="2"/>
        <v xml:space="preserve"> </v>
      </c>
    </row>
    <row r="15" spans="1:15" x14ac:dyDescent="0.25">
      <c r="A15" s="217"/>
      <c r="B15" s="165"/>
      <c r="C15" s="170"/>
      <c r="D15" s="170"/>
      <c r="E15" s="171"/>
      <c r="F15" s="171"/>
      <c r="G15" s="2">
        <f t="shared" si="0"/>
        <v>0</v>
      </c>
      <c r="H15" s="165"/>
      <c r="I15" s="165"/>
      <c r="J15" s="165"/>
      <c r="K15" s="170"/>
      <c r="L15" s="165"/>
      <c r="M15" s="173"/>
      <c r="N15" s="16" t="str">
        <f t="shared" si="1"/>
        <v xml:space="preserve"> </v>
      </c>
      <c r="O15" s="16" t="str">
        <f t="shared" si="2"/>
        <v xml:space="preserve"> </v>
      </c>
    </row>
    <row r="16" spans="1:15" x14ac:dyDescent="0.25">
      <c r="A16" s="217"/>
      <c r="B16" s="165"/>
      <c r="C16" s="170"/>
      <c r="D16" s="170"/>
      <c r="E16" s="171"/>
      <c r="F16" s="171"/>
      <c r="G16" s="2">
        <f t="shared" si="0"/>
        <v>0</v>
      </c>
      <c r="H16" s="165"/>
      <c r="I16" s="165"/>
      <c r="J16" s="165"/>
      <c r="K16" s="170"/>
      <c r="L16" s="165"/>
      <c r="M16" s="173"/>
      <c r="N16" s="16" t="str">
        <f t="shared" si="1"/>
        <v xml:space="preserve"> </v>
      </c>
      <c r="O16" s="16" t="str">
        <f t="shared" si="2"/>
        <v xml:space="preserve"> </v>
      </c>
    </row>
    <row r="17" spans="1:15" x14ac:dyDescent="0.25">
      <c r="A17" s="217"/>
      <c r="B17" s="165"/>
      <c r="C17" s="170"/>
      <c r="D17" s="170"/>
      <c r="E17" s="171"/>
      <c r="F17" s="171"/>
      <c r="G17" s="2">
        <f t="shared" si="0"/>
        <v>0</v>
      </c>
      <c r="H17" s="165"/>
      <c r="I17" s="165"/>
      <c r="J17" s="165"/>
      <c r="K17" s="170"/>
      <c r="L17" s="165"/>
      <c r="M17" s="173"/>
      <c r="N17" s="16" t="str">
        <f t="shared" si="1"/>
        <v xml:space="preserve"> </v>
      </c>
      <c r="O17" s="16" t="str">
        <f t="shared" si="2"/>
        <v xml:space="preserve"> </v>
      </c>
    </row>
    <row r="18" spans="1:15" x14ac:dyDescent="0.25">
      <c r="A18" s="217"/>
      <c r="B18" s="165"/>
      <c r="C18" s="170"/>
      <c r="D18" s="170"/>
      <c r="E18" s="171"/>
      <c r="F18" s="171"/>
      <c r="G18" s="2">
        <f t="shared" si="0"/>
        <v>0</v>
      </c>
      <c r="H18" s="165"/>
      <c r="I18" s="165"/>
      <c r="J18" s="165"/>
      <c r="K18" s="170"/>
      <c r="L18" s="165"/>
      <c r="M18" s="173"/>
      <c r="N18" s="16" t="str">
        <f t="shared" si="1"/>
        <v xml:space="preserve"> </v>
      </c>
      <c r="O18" s="16" t="str">
        <f t="shared" si="2"/>
        <v xml:space="preserve"> </v>
      </c>
    </row>
    <row r="19" spans="1:15" x14ac:dyDescent="0.25">
      <c r="A19" s="217"/>
      <c r="B19" s="165"/>
      <c r="C19" s="170"/>
      <c r="D19" s="170"/>
      <c r="E19" s="171"/>
      <c r="F19" s="171"/>
      <c r="G19" s="2">
        <f t="shared" si="0"/>
        <v>0</v>
      </c>
      <c r="H19" s="165"/>
      <c r="I19" s="165"/>
      <c r="J19" s="165"/>
      <c r="K19" s="170"/>
      <c r="L19" s="165"/>
      <c r="M19" s="173"/>
      <c r="N19" s="16" t="str">
        <f t="shared" si="1"/>
        <v xml:space="preserve"> </v>
      </c>
      <c r="O19" s="16" t="str">
        <f t="shared" si="2"/>
        <v xml:space="preserve"> </v>
      </c>
    </row>
    <row r="20" spans="1:15" x14ac:dyDescent="0.25">
      <c r="A20" s="217"/>
      <c r="B20" s="165"/>
      <c r="C20" s="170"/>
      <c r="D20" s="170"/>
      <c r="E20" s="171"/>
      <c r="F20" s="171"/>
      <c r="G20" s="2">
        <f t="shared" si="0"/>
        <v>0</v>
      </c>
      <c r="H20" s="165"/>
      <c r="I20" s="165"/>
      <c r="J20" s="165"/>
      <c r="K20" s="170"/>
      <c r="L20" s="165"/>
      <c r="M20" s="173"/>
      <c r="N20" s="16" t="str">
        <f t="shared" si="1"/>
        <v xml:space="preserve"> </v>
      </c>
      <c r="O20" s="16" t="str">
        <f t="shared" si="2"/>
        <v xml:space="preserve"> </v>
      </c>
    </row>
    <row r="21" spans="1:15" x14ac:dyDescent="0.25">
      <c r="A21" s="217"/>
      <c r="B21" s="165"/>
      <c r="C21" s="170"/>
      <c r="D21" s="170"/>
      <c r="E21" s="171"/>
      <c r="F21" s="171"/>
      <c r="G21" s="2">
        <f t="shared" si="0"/>
        <v>0</v>
      </c>
      <c r="H21" s="165"/>
      <c r="I21" s="165"/>
      <c r="J21" s="165"/>
      <c r="K21" s="170"/>
      <c r="L21" s="165"/>
      <c r="M21" s="173"/>
      <c r="N21" s="16"/>
    </row>
    <row r="22" spans="1:15" x14ac:dyDescent="0.25">
      <c r="A22" s="217"/>
      <c r="B22" s="165"/>
      <c r="C22" s="170"/>
      <c r="D22" s="170"/>
      <c r="E22" s="171"/>
      <c r="F22" s="171"/>
      <c r="G22" s="2">
        <f t="shared" si="0"/>
        <v>0</v>
      </c>
      <c r="H22" s="165"/>
      <c r="I22" s="165"/>
      <c r="J22" s="165"/>
      <c r="K22" s="170"/>
      <c r="L22" s="165"/>
      <c r="M22" s="173"/>
      <c r="N22" s="16"/>
    </row>
    <row r="23" spans="1:15" x14ac:dyDescent="0.25">
      <c r="A23" s="217"/>
      <c r="B23" s="165"/>
      <c r="C23" s="170"/>
      <c r="D23" s="170"/>
      <c r="E23" s="171"/>
      <c r="F23" s="171"/>
      <c r="G23" s="2">
        <f t="shared" si="0"/>
        <v>0</v>
      </c>
      <c r="H23" s="165"/>
      <c r="I23" s="165"/>
      <c r="J23" s="165"/>
      <c r="K23" s="170"/>
      <c r="L23" s="165"/>
      <c r="M23" s="173"/>
      <c r="N23" s="16"/>
    </row>
    <row r="24" spans="1:15" x14ac:dyDescent="0.25">
      <c r="A24" s="217"/>
      <c r="B24" s="165"/>
      <c r="C24" s="170"/>
      <c r="D24" s="170"/>
      <c r="E24" s="171"/>
      <c r="F24" s="171"/>
      <c r="G24" s="2">
        <f t="shared" si="0"/>
        <v>0</v>
      </c>
      <c r="H24" s="165"/>
      <c r="I24" s="165"/>
      <c r="J24" s="165"/>
      <c r="K24" s="170"/>
      <c r="L24" s="165"/>
      <c r="M24" s="173"/>
      <c r="N24" s="16"/>
    </row>
    <row r="25" spans="1:15" x14ac:dyDescent="0.25">
      <c r="A25" s="217"/>
      <c r="B25" s="165"/>
      <c r="C25" s="170"/>
      <c r="D25" s="170"/>
      <c r="E25" s="171"/>
      <c r="F25" s="171"/>
      <c r="G25" s="2">
        <f t="shared" si="0"/>
        <v>0</v>
      </c>
      <c r="H25" s="165"/>
      <c r="I25" s="165"/>
      <c r="J25" s="165"/>
      <c r="K25" s="170"/>
      <c r="L25" s="165"/>
      <c r="M25" s="173"/>
      <c r="N25" s="16"/>
    </row>
    <row r="26" spans="1:15" x14ac:dyDescent="0.25">
      <c r="A26" s="217"/>
      <c r="B26" s="165"/>
      <c r="C26" s="170"/>
      <c r="D26" s="170"/>
      <c r="E26" s="171"/>
      <c r="F26" s="171"/>
      <c r="G26" s="2">
        <f t="shared" si="0"/>
        <v>0</v>
      </c>
      <c r="H26" s="165"/>
      <c r="I26" s="165"/>
      <c r="J26" s="165"/>
      <c r="K26" s="170"/>
      <c r="L26" s="165"/>
      <c r="M26" s="173"/>
      <c r="N26" s="16"/>
    </row>
    <row r="27" spans="1:15" x14ac:dyDescent="0.25">
      <c r="A27" s="217"/>
      <c r="B27" s="165"/>
      <c r="C27" s="170"/>
      <c r="D27" s="170"/>
      <c r="E27" s="171"/>
      <c r="F27" s="171"/>
      <c r="G27" s="2">
        <f t="shared" si="0"/>
        <v>0</v>
      </c>
      <c r="H27" s="165"/>
      <c r="I27" s="165"/>
      <c r="J27" s="165"/>
      <c r="K27" s="170"/>
      <c r="L27" s="165"/>
      <c r="M27" s="173"/>
      <c r="N27" s="16"/>
    </row>
    <row r="28" spans="1:15" x14ac:dyDescent="0.25">
      <c r="A28" s="217"/>
      <c r="B28" s="165"/>
      <c r="C28" s="170"/>
      <c r="D28" s="170"/>
      <c r="E28" s="171"/>
      <c r="F28" s="171"/>
      <c r="G28" s="2">
        <f t="shared" si="0"/>
        <v>0</v>
      </c>
      <c r="H28" s="165"/>
      <c r="I28" s="165"/>
      <c r="J28" s="165"/>
      <c r="K28" s="170"/>
      <c r="L28" s="165"/>
      <c r="M28" s="173"/>
      <c r="N28" s="16"/>
    </row>
    <row r="29" spans="1:15" x14ac:dyDescent="0.25">
      <c r="A29" s="217"/>
      <c r="B29" s="165"/>
      <c r="C29" s="170"/>
      <c r="D29" s="170"/>
      <c r="E29" s="171"/>
      <c r="F29" s="171"/>
      <c r="G29" s="2">
        <f t="shared" si="0"/>
        <v>0</v>
      </c>
      <c r="H29" s="165"/>
      <c r="I29" s="165"/>
      <c r="J29" s="165"/>
      <c r="K29" s="170"/>
      <c r="L29" s="165"/>
      <c r="M29" s="173"/>
      <c r="N29" s="16"/>
    </row>
    <row r="30" spans="1:15" x14ac:dyDescent="0.25">
      <c r="A30" s="217"/>
      <c r="B30" s="165"/>
      <c r="C30" s="170"/>
      <c r="D30" s="170"/>
      <c r="E30" s="171"/>
      <c r="F30" s="171"/>
      <c r="G30" s="2">
        <f t="shared" si="0"/>
        <v>0</v>
      </c>
      <c r="H30" s="165"/>
      <c r="I30" s="165"/>
      <c r="J30" s="165"/>
      <c r="K30" s="170"/>
      <c r="L30" s="165"/>
      <c r="M30" s="173"/>
      <c r="N30" s="16"/>
    </row>
    <row r="31" spans="1:15" x14ac:dyDescent="0.25">
      <c r="A31" s="217"/>
      <c r="B31" s="165"/>
      <c r="C31" s="170"/>
      <c r="D31" s="170"/>
      <c r="E31" s="171"/>
      <c r="F31" s="171"/>
      <c r="G31" s="2">
        <f t="shared" si="0"/>
        <v>0</v>
      </c>
      <c r="H31" s="165"/>
      <c r="I31" s="165"/>
      <c r="J31" s="165"/>
      <c r="K31" s="170"/>
      <c r="L31" s="165"/>
      <c r="M31" s="173"/>
      <c r="N31" s="16"/>
    </row>
    <row r="32" spans="1:15" x14ac:dyDescent="0.25">
      <c r="A32" s="217"/>
      <c r="B32" s="165"/>
      <c r="C32" s="170"/>
      <c r="D32" s="170"/>
      <c r="E32" s="171"/>
      <c r="F32" s="171"/>
      <c r="G32" s="2">
        <f t="shared" si="0"/>
        <v>0</v>
      </c>
      <c r="H32" s="165"/>
      <c r="I32" s="165"/>
      <c r="J32" s="165"/>
      <c r="K32" s="170"/>
      <c r="L32" s="165"/>
      <c r="M32" s="173"/>
      <c r="N32" s="16"/>
    </row>
    <row r="33" spans="1:14" x14ac:dyDescent="0.25">
      <c r="A33" s="217"/>
      <c r="B33" s="165"/>
      <c r="C33" s="170"/>
      <c r="D33" s="170"/>
      <c r="E33" s="171"/>
      <c r="F33" s="171"/>
      <c r="G33" s="2">
        <f t="shared" si="0"/>
        <v>0</v>
      </c>
      <c r="H33" s="165"/>
      <c r="I33" s="165"/>
      <c r="J33" s="165"/>
      <c r="K33" s="165"/>
      <c r="L33" s="165"/>
      <c r="M33" s="173"/>
      <c r="N33" s="16"/>
    </row>
    <row r="34" spans="1:14" x14ac:dyDescent="0.25">
      <c r="A34" s="217"/>
      <c r="B34" s="165"/>
      <c r="C34" s="170"/>
      <c r="D34" s="170"/>
      <c r="E34" s="171"/>
      <c r="F34" s="171"/>
      <c r="G34" s="2">
        <f t="shared" si="0"/>
        <v>0</v>
      </c>
      <c r="H34" s="165"/>
      <c r="I34" s="165"/>
      <c r="J34" s="165"/>
      <c r="K34" s="165"/>
      <c r="L34" s="165"/>
      <c r="M34" s="173"/>
      <c r="N34" s="16"/>
    </row>
    <row r="35" spans="1:14" x14ac:dyDescent="0.25">
      <c r="A35" s="217"/>
      <c r="B35" s="165"/>
      <c r="C35" s="170"/>
      <c r="D35" s="170"/>
      <c r="E35" s="171"/>
      <c r="F35" s="171"/>
      <c r="G35" s="2">
        <f t="shared" si="0"/>
        <v>0</v>
      </c>
      <c r="H35" s="165"/>
      <c r="I35" s="165"/>
      <c r="J35" s="165"/>
      <c r="K35" s="165"/>
      <c r="L35" s="165"/>
      <c r="M35" s="173"/>
      <c r="N35" s="16"/>
    </row>
    <row r="36" spans="1:14" x14ac:dyDescent="0.25">
      <c r="A36" s="217"/>
      <c r="B36" s="165"/>
      <c r="C36" s="170"/>
      <c r="D36" s="170"/>
      <c r="E36" s="171"/>
      <c r="F36" s="171"/>
      <c r="G36" s="2">
        <f t="shared" si="0"/>
        <v>0</v>
      </c>
      <c r="H36" s="165"/>
      <c r="I36" s="165"/>
      <c r="J36" s="165"/>
      <c r="K36" s="165"/>
      <c r="L36" s="165"/>
      <c r="M36" s="173"/>
      <c r="N36" s="16"/>
    </row>
    <row r="37" spans="1:14" x14ac:dyDescent="0.25">
      <c r="A37" s="217"/>
      <c r="B37" s="165"/>
      <c r="C37" s="170"/>
      <c r="D37" s="170"/>
      <c r="E37" s="171"/>
      <c r="F37" s="171"/>
      <c r="G37" s="2">
        <f t="shared" si="0"/>
        <v>0</v>
      </c>
      <c r="H37" s="165"/>
      <c r="I37" s="165"/>
      <c r="J37" s="165"/>
      <c r="K37" s="165"/>
      <c r="L37" s="165"/>
      <c r="M37" s="173"/>
      <c r="N37" s="16"/>
    </row>
    <row r="38" spans="1:14" x14ac:dyDescent="0.25">
      <c r="A38" s="217"/>
      <c r="B38" s="165"/>
      <c r="C38" s="170"/>
      <c r="D38" s="170"/>
      <c r="E38" s="171"/>
      <c r="F38" s="171"/>
      <c r="G38" s="2">
        <f t="shared" ref="G38:G69" si="3">SUM(E38:F38)</f>
        <v>0</v>
      </c>
      <c r="H38" s="165"/>
      <c r="I38" s="165"/>
      <c r="J38" s="165"/>
      <c r="K38" s="165"/>
      <c r="L38" s="165"/>
      <c r="M38" s="173"/>
      <c r="N38" s="16"/>
    </row>
    <row r="39" spans="1:14" x14ac:dyDescent="0.25">
      <c r="A39" s="217"/>
      <c r="B39" s="165"/>
      <c r="C39" s="170"/>
      <c r="D39" s="170"/>
      <c r="E39" s="171"/>
      <c r="F39" s="171"/>
      <c r="G39" s="2">
        <f t="shared" si="3"/>
        <v>0</v>
      </c>
      <c r="H39" s="165"/>
      <c r="I39" s="165"/>
      <c r="J39" s="165"/>
      <c r="K39" s="165"/>
      <c r="L39" s="165"/>
      <c r="M39" s="173"/>
      <c r="N39" s="16"/>
    </row>
    <row r="40" spans="1:14" x14ac:dyDescent="0.25">
      <c r="A40" s="217"/>
      <c r="B40" s="165"/>
      <c r="C40" s="170"/>
      <c r="D40" s="170"/>
      <c r="E40" s="171"/>
      <c r="F40" s="171"/>
      <c r="G40" s="2">
        <f t="shared" si="3"/>
        <v>0</v>
      </c>
      <c r="H40" s="165"/>
      <c r="I40" s="165"/>
      <c r="J40" s="165"/>
      <c r="K40" s="165"/>
      <c r="L40" s="165"/>
      <c r="M40" s="173"/>
      <c r="N40" s="16"/>
    </row>
    <row r="41" spans="1:14" x14ac:dyDescent="0.25">
      <c r="A41" s="217"/>
      <c r="B41" s="165"/>
      <c r="C41" s="170"/>
      <c r="D41" s="170"/>
      <c r="E41" s="171"/>
      <c r="F41" s="171"/>
      <c r="G41" s="2">
        <f t="shared" si="3"/>
        <v>0</v>
      </c>
      <c r="H41" s="165"/>
      <c r="I41" s="165"/>
      <c r="J41" s="165"/>
      <c r="K41" s="165"/>
      <c r="L41" s="165"/>
      <c r="M41" s="173"/>
      <c r="N41" s="16"/>
    </row>
    <row r="42" spans="1:14" x14ac:dyDescent="0.25">
      <c r="A42" s="217"/>
      <c r="B42" s="165"/>
      <c r="C42" s="170"/>
      <c r="D42" s="170"/>
      <c r="E42" s="171"/>
      <c r="F42" s="171"/>
      <c r="G42" s="2">
        <f t="shared" si="3"/>
        <v>0</v>
      </c>
      <c r="H42" s="165"/>
      <c r="I42" s="165"/>
      <c r="J42" s="165"/>
      <c r="K42" s="165"/>
      <c r="L42" s="165"/>
      <c r="M42" s="173"/>
      <c r="N42" s="16"/>
    </row>
    <row r="43" spans="1:14" x14ac:dyDescent="0.25">
      <c r="A43" s="217"/>
      <c r="B43" s="165"/>
      <c r="C43" s="170"/>
      <c r="D43" s="170"/>
      <c r="E43" s="171"/>
      <c r="F43" s="171"/>
      <c r="G43" s="2">
        <f t="shared" si="3"/>
        <v>0</v>
      </c>
      <c r="H43" s="165"/>
      <c r="I43" s="165"/>
      <c r="J43" s="165"/>
      <c r="K43" s="165"/>
      <c r="L43" s="165"/>
      <c r="M43" s="173"/>
      <c r="N43" s="16"/>
    </row>
    <row r="44" spans="1:14" x14ac:dyDescent="0.25">
      <c r="A44" s="217"/>
      <c r="B44" s="165"/>
      <c r="C44" s="170"/>
      <c r="D44" s="170"/>
      <c r="E44" s="171"/>
      <c r="F44" s="171"/>
      <c r="G44" s="2">
        <f t="shared" si="3"/>
        <v>0</v>
      </c>
      <c r="H44" s="165"/>
      <c r="I44" s="165"/>
      <c r="J44" s="165"/>
      <c r="K44" s="165"/>
      <c r="L44" s="165"/>
      <c r="M44" s="173"/>
      <c r="N44" s="16"/>
    </row>
    <row r="45" spans="1:14" x14ac:dyDescent="0.25">
      <c r="A45" s="217"/>
      <c r="B45" s="165"/>
      <c r="C45" s="170"/>
      <c r="D45" s="170"/>
      <c r="E45" s="171"/>
      <c r="F45" s="171"/>
      <c r="G45" s="2">
        <f t="shared" si="3"/>
        <v>0</v>
      </c>
      <c r="H45" s="165"/>
      <c r="I45" s="165"/>
      <c r="J45" s="165"/>
      <c r="K45" s="165"/>
      <c r="L45" s="165"/>
      <c r="M45" s="173"/>
      <c r="N45" s="16"/>
    </row>
    <row r="46" spans="1:14" x14ac:dyDescent="0.25">
      <c r="A46" s="217"/>
      <c r="B46" s="165"/>
      <c r="C46" s="170"/>
      <c r="D46" s="170"/>
      <c r="E46" s="171"/>
      <c r="F46" s="171"/>
      <c r="G46" s="2">
        <f t="shared" si="3"/>
        <v>0</v>
      </c>
      <c r="H46" s="165"/>
      <c r="I46" s="165"/>
      <c r="J46" s="165"/>
      <c r="K46" s="165"/>
      <c r="L46" s="165"/>
      <c r="M46" s="173"/>
      <c r="N46" s="16"/>
    </row>
    <row r="47" spans="1:14" x14ac:dyDescent="0.25">
      <c r="A47" s="217"/>
      <c r="B47" s="165"/>
      <c r="C47" s="170"/>
      <c r="D47" s="170"/>
      <c r="E47" s="171"/>
      <c r="F47" s="171"/>
      <c r="G47" s="2">
        <f t="shared" si="3"/>
        <v>0</v>
      </c>
      <c r="H47" s="165"/>
      <c r="I47" s="165"/>
      <c r="J47" s="165"/>
      <c r="K47" s="165"/>
      <c r="L47" s="165"/>
      <c r="M47" s="173"/>
      <c r="N47" s="16"/>
    </row>
    <row r="48" spans="1:14" x14ac:dyDescent="0.25">
      <c r="A48" s="217"/>
      <c r="B48" s="165"/>
      <c r="C48" s="170"/>
      <c r="D48" s="170"/>
      <c r="E48" s="171"/>
      <c r="F48" s="171"/>
      <c r="G48" s="2">
        <f t="shared" si="3"/>
        <v>0</v>
      </c>
      <c r="H48" s="165"/>
      <c r="I48" s="165"/>
      <c r="J48" s="165"/>
      <c r="K48" s="165"/>
      <c r="L48" s="165"/>
      <c r="M48" s="173"/>
      <c r="N48" s="16"/>
    </row>
    <row r="49" spans="1:14" x14ac:dyDescent="0.25">
      <c r="A49" s="217"/>
      <c r="B49" s="165"/>
      <c r="C49" s="170"/>
      <c r="D49" s="170"/>
      <c r="E49" s="171"/>
      <c r="F49" s="171"/>
      <c r="G49" s="2">
        <f t="shared" si="3"/>
        <v>0</v>
      </c>
      <c r="H49" s="165"/>
      <c r="I49" s="165"/>
      <c r="J49" s="165"/>
      <c r="K49" s="165"/>
      <c r="L49" s="165"/>
      <c r="M49" s="173"/>
      <c r="N49" s="16"/>
    </row>
    <row r="50" spans="1:14" x14ac:dyDescent="0.25">
      <c r="A50" s="217"/>
      <c r="B50" s="165"/>
      <c r="C50" s="170"/>
      <c r="D50" s="170"/>
      <c r="E50" s="171"/>
      <c r="F50" s="171"/>
      <c r="G50" s="2">
        <f t="shared" si="3"/>
        <v>0</v>
      </c>
      <c r="H50" s="165"/>
      <c r="I50" s="165"/>
      <c r="J50" s="165"/>
      <c r="K50" s="165"/>
      <c r="L50" s="165"/>
      <c r="M50" s="173"/>
      <c r="N50" s="16"/>
    </row>
    <row r="51" spans="1:14" x14ac:dyDescent="0.25">
      <c r="A51" s="217"/>
      <c r="B51" s="165"/>
      <c r="C51" s="170"/>
      <c r="D51" s="170"/>
      <c r="E51" s="171"/>
      <c r="F51" s="171"/>
      <c r="G51" s="2">
        <f t="shared" si="3"/>
        <v>0</v>
      </c>
      <c r="H51" s="165"/>
      <c r="I51" s="165"/>
      <c r="J51" s="165"/>
      <c r="K51" s="165"/>
      <c r="L51" s="165"/>
      <c r="M51" s="173"/>
      <c r="N51" s="16"/>
    </row>
    <row r="52" spans="1:14" x14ac:dyDescent="0.25">
      <c r="A52" s="217"/>
      <c r="B52" s="165"/>
      <c r="C52" s="170"/>
      <c r="D52" s="170"/>
      <c r="E52" s="171"/>
      <c r="F52" s="171"/>
      <c r="G52" s="2">
        <f t="shared" si="3"/>
        <v>0</v>
      </c>
      <c r="H52" s="165"/>
      <c r="I52" s="165"/>
      <c r="J52" s="165"/>
      <c r="K52" s="165"/>
      <c r="L52" s="165"/>
      <c r="M52" s="173"/>
      <c r="N52" s="16"/>
    </row>
    <row r="53" spans="1:14" x14ac:dyDescent="0.25">
      <c r="A53" s="217"/>
      <c r="B53" s="165"/>
      <c r="C53" s="170"/>
      <c r="D53" s="170"/>
      <c r="E53" s="171"/>
      <c r="F53" s="171"/>
      <c r="G53" s="2">
        <f t="shared" si="3"/>
        <v>0</v>
      </c>
      <c r="H53" s="165"/>
      <c r="I53" s="165"/>
      <c r="J53" s="165"/>
      <c r="K53" s="165"/>
      <c r="L53" s="165"/>
      <c r="M53" s="173"/>
      <c r="N53" s="16"/>
    </row>
    <row r="54" spans="1:14" x14ac:dyDescent="0.25">
      <c r="A54" s="217"/>
      <c r="B54" s="165"/>
      <c r="C54" s="170"/>
      <c r="D54" s="170"/>
      <c r="E54" s="171"/>
      <c r="F54" s="171"/>
      <c r="G54" s="2">
        <f t="shared" si="3"/>
        <v>0</v>
      </c>
      <c r="H54" s="165"/>
      <c r="I54" s="165"/>
      <c r="J54" s="165"/>
      <c r="K54" s="165"/>
      <c r="L54" s="165"/>
      <c r="M54" s="173"/>
      <c r="N54" s="16"/>
    </row>
    <row r="55" spans="1:14" x14ac:dyDescent="0.25">
      <c r="A55" s="217"/>
      <c r="B55" s="165"/>
      <c r="C55" s="170"/>
      <c r="D55" s="170"/>
      <c r="E55" s="171"/>
      <c r="F55" s="171"/>
      <c r="G55" s="2">
        <f t="shared" si="3"/>
        <v>0</v>
      </c>
      <c r="H55" s="165"/>
      <c r="I55" s="165"/>
      <c r="J55" s="165"/>
      <c r="K55" s="165"/>
      <c r="L55" s="165"/>
      <c r="M55" s="173"/>
      <c r="N55" s="16"/>
    </row>
    <row r="56" spans="1:14" x14ac:dyDescent="0.25">
      <c r="A56" s="217"/>
      <c r="B56" s="165"/>
      <c r="C56" s="170"/>
      <c r="D56" s="170"/>
      <c r="E56" s="171"/>
      <c r="F56" s="171"/>
      <c r="G56" s="2">
        <f t="shared" si="3"/>
        <v>0</v>
      </c>
      <c r="H56" s="165"/>
      <c r="I56" s="165"/>
      <c r="J56" s="165"/>
      <c r="K56" s="165"/>
      <c r="L56" s="165"/>
      <c r="M56" s="173"/>
      <c r="N56" s="16"/>
    </row>
    <row r="57" spans="1:14" x14ac:dyDescent="0.25">
      <c r="A57" s="217"/>
      <c r="B57" s="165"/>
      <c r="C57" s="170"/>
      <c r="D57" s="170"/>
      <c r="E57" s="171"/>
      <c r="F57" s="171"/>
      <c r="G57" s="2">
        <f t="shared" si="3"/>
        <v>0</v>
      </c>
      <c r="H57" s="165"/>
      <c r="I57" s="165"/>
      <c r="J57" s="165"/>
      <c r="K57" s="165"/>
      <c r="L57" s="165"/>
      <c r="M57" s="173"/>
      <c r="N57" s="16"/>
    </row>
    <row r="58" spans="1:14" x14ac:dyDescent="0.25">
      <c r="A58" s="217"/>
      <c r="B58" s="165"/>
      <c r="C58" s="170"/>
      <c r="D58" s="170"/>
      <c r="E58" s="171"/>
      <c r="F58" s="171"/>
      <c r="G58" s="2">
        <f t="shared" si="3"/>
        <v>0</v>
      </c>
      <c r="H58" s="165"/>
      <c r="I58" s="165"/>
      <c r="J58" s="165"/>
      <c r="K58" s="165"/>
      <c r="L58" s="165"/>
      <c r="M58" s="173"/>
      <c r="N58" s="16"/>
    </row>
    <row r="59" spans="1:14" x14ac:dyDescent="0.25">
      <c r="A59" s="217"/>
      <c r="B59" s="165"/>
      <c r="C59" s="170"/>
      <c r="D59" s="170"/>
      <c r="E59" s="171"/>
      <c r="F59" s="171"/>
      <c r="G59" s="2">
        <f t="shared" si="3"/>
        <v>0</v>
      </c>
      <c r="H59" s="165"/>
      <c r="I59" s="165"/>
      <c r="J59" s="165"/>
      <c r="K59" s="165"/>
      <c r="L59" s="165"/>
      <c r="M59" s="173"/>
      <c r="N59" s="16"/>
    </row>
    <row r="60" spans="1:14" x14ac:dyDescent="0.25">
      <c r="A60" s="217"/>
      <c r="B60" s="165"/>
      <c r="C60" s="170"/>
      <c r="D60" s="170"/>
      <c r="E60" s="171"/>
      <c r="F60" s="171"/>
      <c r="G60" s="2">
        <f t="shared" si="3"/>
        <v>0</v>
      </c>
      <c r="H60" s="165"/>
      <c r="I60" s="165"/>
      <c r="J60" s="165"/>
      <c r="K60" s="165"/>
      <c r="L60" s="165"/>
      <c r="M60" s="173"/>
      <c r="N60" s="16"/>
    </row>
    <row r="61" spans="1:14" x14ac:dyDescent="0.25">
      <c r="A61" s="217"/>
      <c r="B61" s="165"/>
      <c r="C61" s="170"/>
      <c r="D61" s="170"/>
      <c r="E61" s="171"/>
      <c r="F61" s="171"/>
      <c r="G61" s="2">
        <f t="shared" si="3"/>
        <v>0</v>
      </c>
      <c r="H61" s="165"/>
      <c r="I61" s="165"/>
      <c r="J61" s="165"/>
      <c r="K61" s="165"/>
      <c r="L61" s="165"/>
      <c r="M61" s="173"/>
      <c r="N61" s="16"/>
    </row>
    <row r="62" spans="1:14" x14ac:dyDescent="0.25">
      <c r="A62" s="217"/>
      <c r="B62" s="165"/>
      <c r="C62" s="170"/>
      <c r="D62" s="170"/>
      <c r="E62" s="171"/>
      <c r="F62" s="171"/>
      <c r="G62" s="2">
        <f t="shared" si="3"/>
        <v>0</v>
      </c>
      <c r="H62" s="165"/>
      <c r="I62" s="165"/>
      <c r="J62" s="165"/>
      <c r="K62" s="165"/>
      <c r="L62" s="165"/>
      <c r="M62" s="173"/>
      <c r="N62" s="16"/>
    </row>
    <row r="63" spans="1:14" x14ac:dyDescent="0.25">
      <c r="A63" s="217"/>
      <c r="B63" s="165"/>
      <c r="C63" s="170"/>
      <c r="D63" s="170"/>
      <c r="E63" s="171"/>
      <c r="F63" s="171"/>
      <c r="G63" s="2">
        <f t="shared" si="3"/>
        <v>0</v>
      </c>
      <c r="H63" s="165"/>
      <c r="I63" s="165"/>
      <c r="J63" s="165"/>
      <c r="K63" s="165"/>
      <c r="L63" s="165"/>
      <c r="M63" s="173"/>
      <c r="N63" s="16"/>
    </row>
    <row r="64" spans="1:14" x14ac:dyDescent="0.25">
      <c r="A64" s="217"/>
      <c r="B64" s="165"/>
      <c r="C64" s="170"/>
      <c r="D64" s="170"/>
      <c r="E64" s="171"/>
      <c r="F64" s="171"/>
      <c r="G64" s="2">
        <f t="shared" si="3"/>
        <v>0</v>
      </c>
      <c r="H64" s="165"/>
      <c r="I64" s="165"/>
      <c r="J64" s="165"/>
      <c r="K64" s="165"/>
      <c r="L64" s="165"/>
      <c r="M64" s="173"/>
      <c r="N64" s="16"/>
    </row>
    <row r="65" spans="1:14" x14ac:dyDescent="0.25">
      <c r="A65" s="217"/>
      <c r="B65" s="165"/>
      <c r="C65" s="170"/>
      <c r="D65" s="170"/>
      <c r="E65" s="171"/>
      <c r="F65" s="171"/>
      <c r="G65" s="2">
        <f t="shared" si="3"/>
        <v>0</v>
      </c>
      <c r="H65" s="165"/>
      <c r="I65" s="165"/>
      <c r="J65" s="165"/>
      <c r="K65" s="165"/>
      <c r="L65" s="165"/>
      <c r="M65" s="173"/>
      <c r="N65" s="16"/>
    </row>
    <row r="66" spans="1:14" x14ac:dyDescent="0.25">
      <c r="A66" s="217"/>
      <c r="B66" s="165"/>
      <c r="C66" s="170"/>
      <c r="D66" s="170"/>
      <c r="E66" s="171"/>
      <c r="F66" s="171"/>
      <c r="G66" s="2">
        <f t="shared" si="3"/>
        <v>0</v>
      </c>
      <c r="H66" s="165"/>
      <c r="I66" s="165"/>
      <c r="J66" s="165"/>
      <c r="K66" s="165"/>
      <c r="L66" s="165"/>
      <c r="M66" s="173"/>
      <c r="N66" s="16"/>
    </row>
    <row r="67" spans="1:14" x14ac:dyDescent="0.25">
      <c r="A67" s="217"/>
      <c r="B67" s="165"/>
      <c r="C67" s="170"/>
      <c r="D67" s="170"/>
      <c r="E67" s="171"/>
      <c r="F67" s="171"/>
      <c r="G67" s="2">
        <f t="shared" si="3"/>
        <v>0</v>
      </c>
      <c r="H67" s="165"/>
      <c r="I67" s="165"/>
      <c r="J67" s="165"/>
      <c r="K67" s="165"/>
      <c r="L67" s="165"/>
      <c r="M67" s="173"/>
      <c r="N67" s="16"/>
    </row>
    <row r="68" spans="1:14" x14ac:dyDescent="0.25">
      <c r="A68" s="217"/>
      <c r="B68" s="165"/>
      <c r="C68" s="170"/>
      <c r="D68" s="170"/>
      <c r="E68" s="171"/>
      <c r="F68" s="171"/>
      <c r="G68" s="2">
        <f t="shared" si="3"/>
        <v>0</v>
      </c>
      <c r="H68" s="165"/>
      <c r="I68" s="165"/>
      <c r="J68" s="165"/>
      <c r="K68" s="165"/>
      <c r="L68" s="165"/>
      <c r="M68" s="173"/>
      <c r="N68" s="16"/>
    </row>
    <row r="69" spans="1:14" x14ac:dyDescent="0.25">
      <c r="A69" s="217"/>
      <c r="B69" s="165"/>
      <c r="C69" s="170"/>
      <c r="D69" s="170"/>
      <c r="E69" s="171"/>
      <c r="F69" s="171"/>
      <c r="G69" s="2">
        <f t="shared" si="3"/>
        <v>0</v>
      </c>
      <c r="H69" s="165"/>
      <c r="I69" s="165"/>
      <c r="J69" s="165"/>
      <c r="K69" s="165"/>
      <c r="L69" s="165"/>
      <c r="M69" s="173"/>
      <c r="N69" s="16"/>
    </row>
    <row r="70" spans="1:14" x14ac:dyDescent="0.25">
      <c r="A70" s="217"/>
      <c r="B70" s="165"/>
      <c r="C70" s="170"/>
      <c r="D70" s="170"/>
      <c r="E70" s="171"/>
      <c r="F70" s="171"/>
      <c r="G70" s="2">
        <f t="shared" ref="G70:G101" si="4">SUM(E70:F70)</f>
        <v>0</v>
      </c>
      <c r="H70" s="165"/>
      <c r="I70" s="165"/>
      <c r="J70" s="165"/>
      <c r="K70" s="165"/>
      <c r="L70" s="165"/>
      <c r="M70" s="173"/>
      <c r="N70" s="16"/>
    </row>
    <row r="71" spans="1:14" x14ac:dyDescent="0.25">
      <c r="A71" s="217"/>
      <c r="B71" s="165"/>
      <c r="C71" s="170"/>
      <c r="D71" s="170"/>
      <c r="E71" s="171"/>
      <c r="F71" s="171"/>
      <c r="G71" s="2">
        <f t="shared" si="4"/>
        <v>0</v>
      </c>
      <c r="H71" s="165"/>
      <c r="I71" s="165"/>
      <c r="J71" s="165"/>
      <c r="K71" s="165"/>
      <c r="L71" s="165"/>
      <c r="M71" s="173"/>
      <c r="N71" s="16"/>
    </row>
    <row r="72" spans="1:14" x14ac:dyDescent="0.25">
      <c r="A72" s="217"/>
      <c r="B72" s="165"/>
      <c r="C72" s="170"/>
      <c r="D72" s="170"/>
      <c r="E72" s="171"/>
      <c r="F72" s="171"/>
      <c r="G72" s="2">
        <f t="shared" si="4"/>
        <v>0</v>
      </c>
      <c r="H72" s="165"/>
      <c r="I72" s="165"/>
      <c r="J72" s="165"/>
      <c r="K72" s="165"/>
      <c r="L72" s="165"/>
      <c r="M72" s="173"/>
      <c r="N72" s="16"/>
    </row>
    <row r="73" spans="1:14" x14ac:dyDescent="0.25">
      <c r="A73" s="217"/>
      <c r="B73" s="165"/>
      <c r="C73" s="170"/>
      <c r="D73" s="170"/>
      <c r="E73" s="171"/>
      <c r="F73" s="171"/>
      <c r="G73" s="2">
        <f t="shared" si="4"/>
        <v>0</v>
      </c>
      <c r="H73" s="165"/>
      <c r="I73" s="165"/>
      <c r="J73" s="165"/>
      <c r="K73" s="165"/>
      <c r="L73" s="165"/>
      <c r="M73" s="173"/>
      <c r="N73" s="16"/>
    </row>
    <row r="74" spans="1:14" x14ac:dyDescent="0.25">
      <c r="A74" s="217"/>
      <c r="B74" s="165"/>
      <c r="C74" s="170"/>
      <c r="D74" s="170"/>
      <c r="E74" s="171"/>
      <c r="F74" s="171"/>
      <c r="G74" s="2">
        <f t="shared" si="4"/>
        <v>0</v>
      </c>
      <c r="H74" s="165"/>
      <c r="I74" s="165"/>
      <c r="J74" s="165"/>
      <c r="K74" s="165"/>
      <c r="L74" s="165"/>
      <c r="M74" s="173"/>
      <c r="N74" s="16"/>
    </row>
    <row r="75" spans="1:14" x14ac:dyDescent="0.25">
      <c r="A75" s="217"/>
      <c r="B75" s="165"/>
      <c r="C75" s="170"/>
      <c r="D75" s="170"/>
      <c r="E75" s="171"/>
      <c r="F75" s="171"/>
      <c r="G75" s="2">
        <f t="shared" si="4"/>
        <v>0</v>
      </c>
      <c r="H75" s="165"/>
      <c r="I75" s="165"/>
      <c r="J75" s="165"/>
      <c r="K75" s="165"/>
      <c r="L75" s="165"/>
      <c r="M75" s="173"/>
      <c r="N75" s="16"/>
    </row>
    <row r="76" spans="1:14" x14ac:dyDescent="0.25">
      <c r="A76" s="217"/>
      <c r="B76" s="165"/>
      <c r="C76" s="170"/>
      <c r="D76" s="170"/>
      <c r="E76" s="171"/>
      <c r="F76" s="171"/>
      <c r="G76" s="2">
        <f t="shared" si="4"/>
        <v>0</v>
      </c>
      <c r="H76" s="165"/>
      <c r="I76" s="165"/>
      <c r="J76" s="165"/>
      <c r="K76" s="165"/>
      <c r="L76" s="165"/>
      <c r="M76" s="173"/>
      <c r="N76" s="16"/>
    </row>
    <row r="77" spans="1:14" x14ac:dyDescent="0.25">
      <c r="A77" s="217"/>
      <c r="B77" s="165"/>
      <c r="C77" s="170"/>
      <c r="D77" s="170"/>
      <c r="E77" s="171"/>
      <c r="F77" s="171"/>
      <c r="G77" s="2">
        <f t="shared" si="4"/>
        <v>0</v>
      </c>
      <c r="H77" s="165"/>
      <c r="I77" s="165"/>
      <c r="J77" s="165"/>
      <c r="K77" s="165"/>
      <c r="L77" s="165"/>
      <c r="M77" s="173"/>
      <c r="N77" s="16"/>
    </row>
    <row r="78" spans="1:14" x14ac:dyDescent="0.25">
      <c r="A78" s="217"/>
      <c r="B78" s="165"/>
      <c r="C78" s="170"/>
      <c r="D78" s="170"/>
      <c r="E78" s="171"/>
      <c r="F78" s="171"/>
      <c r="G78" s="2">
        <f t="shared" si="4"/>
        <v>0</v>
      </c>
      <c r="H78" s="165"/>
      <c r="I78" s="165"/>
      <c r="J78" s="165"/>
      <c r="K78" s="165"/>
      <c r="L78" s="165"/>
      <c r="M78" s="173"/>
      <c r="N78" s="16"/>
    </row>
    <row r="79" spans="1:14" x14ac:dyDescent="0.25">
      <c r="A79" s="217"/>
      <c r="B79" s="165"/>
      <c r="C79" s="170"/>
      <c r="D79" s="170"/>
      <c r="E79" s="171"/>
      <c r="F79" s="171"/>
      <c r="G79" s="2">
        <f t="shared" si="4"/>
        <v>0</v>
      </c>
      <c r="H79" s="165"/>
      <c r="I79" s="165"/>
      <c r="J79" s="165"/>
      <c r="K79" s="165"/>
      <c r="L79" s="165"/>
      <c r="M79" s="173"/>
      <c r="N79" s="16"/>
    </row>
    <row r="80" spans="1:14" x14ac:dyDescent="0.25">
      <c r="A80" s="217"/>
      <c r="B80" s="165"/>
      <c r="C80" s="170"/>
      <c r="D80" s="170"/>
      <c r="E80" s="171"/>
      <c r="F80" s="171"/>
      <c r="G80" s="2">
        <f t="shared" si="4"/>
        <v>0</v>
      </c>
      <c r="H80" s="165"/>
      <c r="I80" s="165"/>
      <c r="J80" s="165"/>
      <c r="K80" s="165"/>
      <c r="L80" s="165"/>
      <c r="M80" s="173"/>
      <c r="N80" s="16"/>
    </row>
    <row r="81" spans="1:15" x14ac:dyDescent="0.25">
      <c r="A81" s="217"/>
      <c r="B81" s="165"/>
      <c r="C81" s="170"/>
      <c r="D81" s="170"/>
      <c r="E81" s="171"/>
      <c r="F81" s="171"/>
      <c r="G81" s="2">
        <f t="shared" si="4"/>
        <v>0</v>
      </c>
      <c r="H81" s="165"/>
      <c r="I81" s="165"/>
      <c r="J81" s="165"/>
      <c r="K81" s="170"/>
      <c r="L81" s="165"/>
      <c r="M81" s="173"/>
      <c r="N81" s="16" t="str">
        <f t="shared" ref="N81:N105" si="5">IF(AND(I81="R6000",K81=$K$1),"Error - Enter Cat7 G code",IF(AND(I81="R6001",K81=$K$1),"Error - Enter Cat7 G code"," "))</f>
        <v xml:space="preserve"> </v>
      </c>
      <c r="O81" s="16" t="str">
        <f t="shared" ref="O81:O96" si="6">IF(P81=FALSE," ","Add date / description")</f>
        <v xml:space="preserve"> </v>
      </c>
    </row>
    <row r="82" spans="1:15" x14ac:dyDescent="0.25">
      <c r="A82" s="217"/>
      <c r="B82" s="165"/>
      <c r="C82" s="170"/>
      <c r="D82" s="170"/>
      <c r="E82" s="171"/>
      <c r="F82" s="171"/>
      <c r="G82" s="2">
        <f t="shared" si="4"/>
        <v>0</v>
      </c>
      <c r="H82" s="165"/>
      <c r="I82" s="165"/>
      <c r="J82" s="165"/>
      <c r="K82" s="170"/>
      <c r="L82" s="165"/>
      <c r="M82" s="173"/>
      <c r="N82" s="16" t="str">
        <f t="shared" si="5"/>
        <v xml:space="preserve"> </v>
      </c>
      <c r="O82" s="16" t="str">
        <f t="shared" si="6"/>
        <v xml:space="preserve"> </v>
      </c>
    </row>
    <row r="83" spans="1:15" x14ac:dyDescent="0.25">
      <c r="A83" s="217"/>
      <c r="B83" s="165"/>
      <c r="C83" s="170"/>
      <c r="D83" s="170"/>
      <c r="E83" s="171"/>
      <c r="F83" s="171"/>
      <c r="G83" s="2">
        <f t="shared" si="4"/>
        <v>0</v>
      </c>
      <c r="H83" s="165"/>
      <c r="I83" s="165"/>
      <c r="J83" s="165"/>
      <c r="K83" s="170"/>
      <c r="L83" s="165"/>
      <c r="M83" s="173"/>
      <c r="N83" s="16" t="str">
        <f t="shared" si="5"/>
        <v xml:space="preserve"> </v>
      </c>
      <c r="O83" s="16" t="str">
        <f t="shared" si="6"/>
        <v xml:space="preserve"> </v>
      </c>
    </row>
    <row r="84" spans="1:15" x14ac:dyDescent="0.25">
      <c r="A84" s="217"/>
      <c r="B84" s="165"/>
      <c r="C84" s="170"/>
      <c r="D84" s="170"/>
      <c r="E84" s="171"/>
      <c r="F84" s="171"/>
      <c r="G84" s="2">
        <f t="shared" si="4"/>
        <v>0</v>
      </c>
      <c r="H84" s="165"/>
      <c r="I84" s="165"/>
      <c r="J84" s="165"/>
      <c r="K84" s="170"/>
      <c r="L84" s="165"/>
      <c r="M84" s="173"/>
      <c r="N84" s="16" t="str">
        <f t="shared" si="5"/>
        <v xml:space="preserve"> </v>
      </c>
      <c r="O84" s="16" t="str">
        <f t="shared" si="6"/>
        <v xml:space="preserve"> </v>
      </c>
    </row>
    <row r="85" spans="1:15" x14ac:dyDescent="0.25">
      <c r="A85" s="217"/>
      <c r="B85" s="165"/>
      <c r="C85" s="170"/>
      <c r="D85" s="170"/>
      <c r="E85" s="171"/>
      <c r="F85" s="171"/>
      <c r="G85" s="2">
        <f t="shared" si="4"/>
        <v>0</v>
      </c>
      <c r="H85" s="165"/>
      <c r="I85" s="165"/>
      <c r="J85" s="165"/>
      <c r="K85" s="170"/>
      <c r="L85" s="165"/>
      <c r="M85" s="173"/>
      <c r="N85" s="16" t="str">
        <f t="shared" si="5"/>
        <v xml:space="preserve"> </v>
      </c>
      <c r="O85" s="16" t="str">
        <f t="shared" si="6"/>
        <v xml:space="preserve"> </v>
      </c>
    </row>
    <row r="86" spans="1:15" x14ac:dyDescent="0.25">
      <c r="A86" s="217"/>
      <c r="B86" s="165"/>
      <c r="C86" s="170"/>
      <c r="D86" s="170"/>
      <c r="E86" s="171"/>
      <c r="F86" s="171"/>
      <c r="G86" s="2">
        <f t="shared" si="4"/>
        <v>0</v>
      </c>
      <c r="H86" s="165"/>
      <c r="I86" s="165"/>
      <c r="J86" s="165"/>
      <c r="K86" s="170"/>
      <c r="L86" s="165"/>
      <c r="M86" s="173"/>
      <c r="N86" s="16" t="str">
        <f t="shared" si="5"/>
        <v xml:space="preserve"> </v>
      </c>
      <c r="O86" s="16" t="str">
        <f t="shared" si="6"/>
        <v xml:space="preserve"> </v>
      </c>
    </row>
    <row r="87" spans="1:15" x14ac:dyDescent="0.25">
      <c r="A87" s="217"/>
      <c r="B87" s="165"/>
      <c r="C87" s="170"/>
      <c r="D87" s="170"/>
      <c r="E87" s="171"/>
      <c r="F87" s="171"/>
      <c r="G87" s="2">
        <f t="shared" si="4"/>
        <v>0</v>
      </c>
      <c r="H87" s="165"/>
      <c r="I87" s="165"/>
      <c r="J87" s="165"/>
      <c r="K87" s="170"/>
      <c r="L87" s="165"/>
      <c r="M87" s="173"/>
      <c r="N87" s="16" t="str">
        <f t="shared" si="5"/>
        <v xml:space="preserve"> </v>
      </c>
      <c r="O87" s="16" t="str">
        <f t="shared" si="6"/>
        <v xml:space="preserve"> </v>
      </c>
    </row>
    <row r="88" spans="1:15" x14ac:dyDescent="0.25">
      <c r="A88" s="217"/>
      <c r="B88" s="165"/>
      <c r="C88" s="170"/>
      <c r="D88" s="170"/>
      <c r="E88" s="171"/>
      <c r="F88" s="171"/>
      <c r="G88" s="2">
        <f t="shared" si="4"/>
        <v>0</v>
      </c>
      <c r="H88" s="165"/>
      <c r="I88" s="165"/>
      <c r="J88" s="165"/>
      <c r="K88" s="170"/>
      <c r="L88" s="165"/>
      <c r="M88" s="173"/>
      <c r="N88" s="16" t="str">
        <f t="shared" si="5"/>
        <v xml:space="preserve"> </v>
      </c>
      <c r="O88" s="16" t="str">
        <f t="shared" si="6"/>
        <v xml:space="preserve"> </v>
      </c>
    </row>
    <row r="89" spans="1:15" x14ac:dyDescent="0.25">
      <c r="A89" s="217"/>
      <c r="B89" s="165"/>
      <c r="C89" s="170"/>
      <c r="D89" s="170"/>
      <c r="E89" s="171"/>
      <c r="F89" s="171"/>
      <c r="G89" s="2">
        <f t="shared" si="4"/>
        <v>0</v>
      </c>
      <c r="H89" s="165"/>
      <c r="I89" s="165"/>
      <c r="J89" s="165"/>
      <c r="K89" s="170"/>
      <c r="L89" s="165"/>
      <c r="M89" s="173"/>
      <c r="N89" s="16" t="str">
        <f t="shared" si="5"/>
        <v xml:space="preserve"> </v>
      </c>
      <c r="O89" s="16" t="str">
        <f t="shared" si="6"/>
        <v xml:space="preserve"> </v>
      </c>
    </row>
    <row r="90" spans="1:15" x14ac:dyDescent="0.25">
      <c r="A90" s="217"/>
      <c r="B90" s="165"/>
      <c r="C90" s="170"/>
      <c r="D90" s="170"/>
      <c r="E90" s="171"/>
      <c r="F90" s="171"/>
      <c r="G90" s="2">
        <f t="shared" si="4"/>
        <v>0</v>
      </c>
      <c r="H90" s="165"/>
      <c r="I90" s="165"/>
      <c r="J90" s="165"/>
      <c r="K90" s="170"/>
      <c r="L90" s="165"/>
      <c r="M90" s="173"/>
      <c r="N90" s="16" t="str">
        <f t="shared" si="5"/>
        <v xml:space="preserve"> </v>
      </c>
      <c r="O90" s="16" t="str">
        <f t="shared" si="6"/>
        <v xml:space="preserve"> </v>
      </c>
    </row>
    <row r="91" spans="1:15" x14ac:dyDescent="0.25">
      <c r="A91" s="217"/>
      <c r="B91" s="165"/>
      <c r="C91" s="170"/>
      <c r="D91" s="170"/>
      <c r="E91" s="171"/>
      <c r="F91" s="171"/>
      <c r="G91" s="2">
        <f t="shared" si="4"/>
        <v>0</v>
      </c>
      <c r="H91" s="165"/>
      <c r="I91" s="165"/>
      <c r="J91" s="165"/>
      <c r="K91" s="170"/>
      <c r="L91" s="165"/>
      <c r="M91" s="173"/>
      <c r="N91" s="16" t="str">
        <f t="shared" si="5"/>
        <v xml:space="preserve"> </v>
      </c>
      <c r="O91" s="16" t="str">
        <f t="shared" si="6"/>
        <v xml:space="preserve"> </v>
      </c>
    </row>
    <row r="92" spans="1:15" x14ac:dyDescent="0.25">
      <c r="A92" s="217"/>
      <c r="B92" s="165"/>
      <c r="C92" s="170"/>
      <c r="D92" s="170"/>
      <c r="E92" s="171"/>
      <c r="F92" s="171"/>
      <c r="G92" s="2">
        <f t="shared" si="4"/>
        <v>0</v>
      </c>
      <c r="H92" s="165"/>
      <c r="I92" s="165"/>
      <c r="J92" s="165"/>
      <c r="K92" s="170"/>
      <c r="L92" s="165"/>
      <c r="M92" s="173"/>
      <c r="N92" s="16" t="str">
        <f t="shared" si="5"/>
        <v xml:space="preserve"> </v>
      </c>
      <c r="O92" s="16" t="str">
        <f t="shared" si="6"/>
        <v xml:space="preserve"> </v>
      </c>
    </row>
    <row r="93" spans="1:15" x14ac:dyDescent="0.25">
      <c r="A93" s="217"/>
      <c r="B93" s="165"/>
      <c r="C93" s="170"/>
      <c r="D93" s="170"/>
      <c r="E93" s="171"/>
      <c r="F93" s="171"/>
      <c r="G93" s="2">
        <f t="shared" si="4"/>
        <v>0</v>
      </c>
      <c r="H93" s="165"/>
      <c r="I93" s="165"/>
      <c r="J93" s="165"/>
      <c r="K93" s="170"/>
      <c r="L93" s="165"/>
      <c r="M93" s="173"/>
      <c r="N93" s="16" t="str">
        <f t="shared" si="5"/>
        <v xml:space="preserve"> </v>
      </c>
      <c r="O93" s="16" t="str">
        <f t="shared" si="6"/>
        <v xml:space="preserve"> </v>
      </c>
    </row>
    <row r="94" spans="1:15" x14ac:dyDescent="0.25">
      <c r="A94" s="217"/>
      <c r="B94" s="165"/>
      <c r="C94" s="170"/>
      <c r="D94" s="170"/>
      <c r="E94" s="171"/>
      <c r="F94" s="171"/>
      <c r="G94" s="2">
        <f t="shared" si="4"/>
        <v>0</v>
      </c>
      <c r="H94" s="165"/>
      <c r="I94" s="165"/>
      <c r="J94" s="165"/>
      <c r="K94" s="170"/>
      <c r="L94" s="165"/>
      <c r="M94" s="173"/>
      <c r="N94" s="16" t="str">
        <f t="shared" si="5"/>
        <v xml:space="preserve"> </v>
      </c>
      <c r="O94" s="16" t="str">
        <f t="shared" si="6"/>
        <v xml:space="preserve"> </v>
      </c>
    </row>
    <row r="95" spans="1:15" x14ac:dyDescent="0.25">
      <c r="A95" s="217"/>
      <c r="B95" s="165"/>
      <c r="C95" s="170"/>
      <c r="D95" s="170"/>
      <c r="E95" s="171"/>
      <c r="F95" s="171"/>
      <c r="G95" s="2">
        <f t="shared" si="4"/>
        <v>0</v>
      </c>
      <c r="H95" s="165"/>
      <c r="I95" s="165"/>
      <c r="J95" s="165"/>
      <c r="K95" s="170"/>
      <c r="L95" s="165"/>
      <c r="M95" s="173"/>
      <c r="N95" s="16" t="str">
        <f t="shared" si="5"/>
        <v xml:space="preserve"> </v>
      </c>
      <c r="O95" s="16" t="str">
        <f t="shared" si="6"/>
        <v xml:space="preserve"> </v>
      </c>
    </row>
    <row r="96" spans="1:15" x14ac:dyDescent="0.25">
      <c r="A96" s="217"/>
      <c r="B96" s="165"/>
      <c r="C96" s="170"/>
      <c r="D96" s="170"/>
      <c r="E96" s="171"/>
      <c r="F96" s="171"/>
      <c r="G96" s="2">
        <f t="shared" si="4"/>
        <v>0</v>
      </c>
      <c r="H96" s="165"/>
      <c r="I96" s="165"/>
      <c r="J96" s="165"/>
      <c r="K96" s="170"/>
      <c r="L96" s="165"/>
      <c r="M96" s="173"/>
      <c r="N96" s="16" t="str">
        <f t="shared" si="5"/>
        <v xml:space="preserve"> </v>
      </c>
      <c r="O96" s="16" t="str">
        <f t="shared" si="6"/>
        <v xml:space="preserve"> </v>
      </c>
    </row>
    <row r="97" spans="1:14" x14ac:dyDescent="0.25">
      <c r="A97" s="217"/>
      <c r="B97" s="165"/>
      <c r="C97" s="170"/>
      <c r="D97" s="170"/>
      <c r="E97" s="171"/>
      <c r="F97" s="171"/>
      <c r="G97" s="2">
        <f t="shared" si="4"/>
        <v>0</v>
      </c>
      <c r="H97" s="165"/>
      <c r="I97" s="165"/>
      <c r="J97" s="165"/>
      <c r="K97" s="165"/>
      <c r="L97" s="165"/>
      <c r="M97" s="173"/>
      <c r="N97" s="16" t="str">
        <f t="shared" si="5"/>
        <v xml:space="preserve"> </v>
      </c>
    </row>
    <row r="98" spans="1:14" x14ac:dyDescent="0.25">
      <c r="A98" s="217"/>
      <c r="B98" s="165"/>
      <c r="C98" s="170"/>
      <c r="D98" s="170"/>
      <c r="E98" s="171"/>
      <c r="F98" s="171"/>
      <c r="G98" s="2">
        <f t="shared" si="4"/>
        <v>0</v>
      </c>
      <c r="H98" s="165"/>
      <c r="I98" s="165"/>
      <c r="J98" s="165"/>
      <c r="K98" s="165"/>
      <c r="L98" s="165"/>
      <c r="M98" s="173"/>
      <c r="N98" s="16" t="str">
        <f t="shared" si="5"/>
        <v xml:space="preserve"> </v>
      </c>
    </row>
    <row r="99" spans="1:14" x14ac:dyDescent="0.25">
      <c r="A99" s="217"/>
      <c r="B99" s="165"/>
      <c r="C99" s="170"/>
      <c r="D99" s="170"/>
      <c r="E99" s="171"/>
      <c r="F99" s="171"/>
      <c r="G99" s="2">
        <f t="shared" si="4"/>
        <v>0</v>
      </c>
      <c r="H99" s="165"/>
      <c r="I99" s="165"/>
      <c r="J99" s="165"/>
      <c r="K99" s="165"/>
      <c r="L99" s="165"/>
      <c r="M99" s="173"/>
      <c r="N99" s="16" t="str">
        <f t="shared" si="5"/>
        <v xml:space="preserve"> </v>
      </c>
    </row>
    <row r="100" spans="1:14" x14ac:dyDescent="0.25">
      <c r="A100" s="217"/>
      <c r="B100" s="165"/>
      <c r="C100" s="170"/>
      <c r="D100" s="170"/>
      <c r="E100" s="171"/>
      <c r="F100" s="171"/>
      <c r="G100" s="2">
        <f t="shared" si="4"/>
        <v>0</v>
      </c>
      <c r="H100" s="165"/>
      <c r="I100" s="165"/>
      <c r="J100" s="165"/>
      <c r="K100" s="165"/>
      <c r="L100" s="165"/>
      <c r="M100" s="173"/>
      <c r="N100" s="16" t="str">
        <f t="shared" si="5"/>
        <v xml:space="preserve"> </v>
      </c>
    </row>
    <row r="101" spans="1:14" x14ac:dyDescent="0.25">
      <c r="A101" s="217"/>
      <c r="B101" s="165"/>
      <c r="C101" s="170"/>
      <c r="D101" s="170"/>
      <c r="E101" s="171"/>
      <c r="F101" s="171"/>
      <c r="G101" s="2">
        <f t="shared" si="4"/>
        <v>0</v>
      </c>
      <c r="H101" s="165"/>
      <c r="I101" s="165"/>
      <c r="J101" s="165"/>
      <c r="K101" s="165"/>
      <c r="L101" s="165"/>
      <c r="M101" s="173"/>
      <c r="N101" s="16" t="str">
        <f t="shared" si="5"/>
        <v xml:space="preserve"> </v>
      </c>
    </row>
    <row r="102" spans="1:14" x14ac:dyDescent="0.25">
      <c r="A102" s="217"/>
      <c r="B102" s="165"/>
      <c r="C102" s="170"/>
      <c r="D102" s="170"/>
      <c r="E102" s="171"/>
      <c r="F102" s="171"/>
      <c r="G102" s="2">
        <f t="shared" ref="G102:G105" si="7">SUM(E102:F102)</f>
        <v>0</v>
      </c>
      <c r="H102" s="165"/>
      <c r="I102" s="165"/>
      <c r="J102" s="165"/>
      <c r="K102" s="165"/>
      <c r="L102" s="165"/>
      <c r="M102" s="173"/>
      <c r="N102" s="16" t="str">
        <f t="shared" si="5"/>
        <v xml:space="preserve"> </v>
      </c>
    </row>
    <row r="103" spans="1:14" x14ac:dyDescent="0.25">
      <c r="A103" s="217"/>
      <c r="B103" s="165"/>
      <c r="C103" s="170"/>
      <c r="D103" s="170"/>
      <c r="E103" s="171"/>
      <c r="F103" s="171"/>
      <c r="G103" s="2">
        <f t="shared" si="7"/>
        <v>0</v>
      </c>
      <c r="H103" s="165"/>
      <c r="I103" s="165"/>
      <c r="J103" s="165"/>
      <c r="K103" s="165"/>
      <c r="L103" s="165"/>
      <c r="M103" s="173"/>
      <c r="N103" s="16" t="str">
        <f t="shared" si="5"/>
        <v xml:space="preserve"> </v>
      </c>
    </row>
    <row r="104" spans="1:14" x14ac:dyDescent="0.25">
      <c r="A104" s="217"/>
      <c r="B104" s="165"/>
      <c r="C104" s="170"/>
      <c r="D104" s="170"/>
      <c r="E104" s="171"/>
      <c r="F104" s="171"/>
      <c r="G104" s="2">
        <f t="shared" si="7"/>
        <v>0</v>
      </c>
      <c r="H104" s="165"/>
      <c r="I104" s="165"/>
      <c r="J104" s="165"/>
      <c r="K104" s="165"/>
      <c r="L104" s="165"/>
      <c r="M104" s="173"/>
      <c r="N104" s="16" t="str">
        <f t="shared" si="5"/>
        <v xml:space="preserve"> </v>
      </c>
    </row>
    <row r="105" spans="1:14" ht="15.75" thickBot="1" x14ac:dyDescent="0.3">
      <c r="A105" s="218"/>
      <c r="B105" s="179"/>
      <c r="C105" s="177"/>
      <c r="D105" s="177"/>
      <c r="E105" s="178"/>
      <c r="F105" s="178"/>
      <c r="G105" s="90">
        <f t="shared" si="7"/>
        <v>0</v>
      </c>
      <c r="H105" s="179"/>
      <c r="I105" s="179"/>
      <c r="J105" s="179"/>
      <c r="K105" s="179"/>
      <c r="L105" s="179"/>
      <c r="M105" s="180"/>
      <c r="N105" s="16" t="str">
        <f t="shared" si="5"/>
        <v xml:space="preserve"> </v>
      </c>
    </row>
    <row r="106" spans="1:14" ht="15.75" thickBot="1" x14ac:dyDescent="0.3">
      <c r="E106" s="90">
        <f>SUM(E6:E105)</f>
        <v>0</v>
      </c>
      <c r="F106" s="93">
        <f>SUM(F6:F105)</f>
        <v>0</v>
      </c>
      <c r="G106" s="90">
        <f>SUM(G6:G105)</f>
        <v>0</v>
      </c>
      <c r="H106" s="22"/>
      <c r="M106" s="20"/>
      <c r="N106" s="16"/>
    </row>
    <row r="110" spans="1:14" x14ac:dyDescent="0.25">
      <c r="B110" s="16"/>
      <c r="C110" s="20"/>
    </row>
  </sheetData>
  <sheetProtection sheet="1" selectLockedCells="1"/>
  <pageMargins left="0.7" right="0.7" top="0.75" bottom="0.75" header="0.3" footer="0.3"/>
  <pageSetup paperSize="9" orientation="portrait" r:id="rId1"/>
  <headerFooter>
    <oddFooter>&amp;L&amp;1#&amp;"Calibri"&amp;10&amp;K000000Private: Information that contains a small amount of sensitive data which is essential to communicate with an individual but doesn’t require to be sent via secure methods.</oddFooter>
  </headerFooter>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PLEASE SAVE AS BEFORE EDITING" prompt="Please remember to save this workbook before editing this document._x000a__x000a_Once saved to your files, you should now select the correct centre from this drop down list." xr:uid="{626E5B18-925E-45D7-969F-EDB66BA2350D}">
          <x14:formula1>
            <xm:f>'Centre Information'!$A$2:$A$7</xm:f>
          </x14:formula1>
          <xm:sqref>C2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DD478-E16E-482F-B901-E429742FEC5E}">
  <sheetPr codeName="Sheet5">
    <tabColor theme="5"/>
  </sheetPr>
  <dimension ref="A1:JN46"/>
  <sheetViews>
    <sheetView zoomScale="95" zoomScaleNormal="95" workbookViewId="0">
      <pane ySplit="5" topLeftCell="A6" activePane="bottomLeft" state="frozen"/>
      <selection activeCell="E11" sqref="E11"/>
      <selection pane="bottomLeft" activeCell="E6" sqref="E6"/>
    </sheetView>
  </sheetViews>
  <sheetFormatPr defaultColWidth="10.7109375" defaultRowHeight="15" x14ac:dyDescent="0.25"/>
  <cols>
    <col min="1" max="1" width="10.7109375" style="16"/>
    <col min="2" max="2" width="13.28515625" style="54" customWidth="1"/>
    <col min="3" max="3" width="27.5703125" style="16" customWidth="1"/>
    <col min="4" max="4" width="88.140625" style="16" customWidth="1"/>
    <col min="5" max="5" width="17.140625" style="16" bestFit="1" customWidth="1"/>
    <col min="6" max="6" width="10.7109375" style="16"/>
    <col min="7" max="7" width="17.28515625" style="16" bestFit="1" customWidth="1"/>
    <col min="8" max="8" width="10.7109375" style="16"/>
    <col min="9" max="9" width="12" style="16" bestFit="1" customWidth="1"/>
    <col min="10" max="14" width="10.7109375" style="16"/>
    <col min="15" max="15" width="15.5703125" style="22" customWidth="1"/>
    <col min="16" max="16" width="10.7109375" style="16"/>
    <col min="17" max="17" width="0" style="140" hidden="1" customWidth="1"/>
    <col min="18" max="19" width="13.5703125" style="140" hidden="1" customWidth="1"/>
    <col min="20" max="20" width="9" style="140" hidden="1" customWidth="1"/>
    <col min="21" max="16384" width="10.7109375" style="16"/>
  </cols>
  <sheetData>
    <row r="1" spans="1:274" ht="19.5" thickBot="1" x14ac:dyDescent="0.35">
      <c r="A1" s="21" t="s">
        <v>16</v>
      </c>
      <c r="B1" s="20"/>
      <c r="E1" s="20"/>
      <c r="F1" s="53"/>
      <c r="G1" s="22"/>
      <c r="H1" s="22"/>
      <c r="I1" s="22"/>
      <c r="J1" s="22"/>
      <c r="K1" s="22"/>
      <c r="L1" s="22"/>
      <c r="M1" s="22"/>
      <c r="N1" s="22"/>
    </row>
    <row r="2" spans="1:274" ht="30.75" thickBot="1" x14ac:dyDescent="0.3">
      <c r="A2" s="23" t="s">
        <v>12</v>
      </c>
      <c r="B2" s="20"/>
      <c r="C2" s="156" t="str">
        <f>IF(Cash!$C$2="","",Cash!$C$2)</f>
        <v/>
      </c>
      <c r="D2" s="34" t="s">
        <v>83</v>
      </c>
      <c r="E2" s="23" t="s">
        <v>258</v>
      </c>
      <c r="F2" s="20"/>
      <c r="G2" s="436" t="str">
        <f>IF(Cash!$G$2="","",CONCATENATE(TEXT(Cash!START,"dd-mmm-yy")," to ",TEXT(Cash!END,"dd-mmm-yy")))</f>
        <v/>
      </c>
      <c r="H2" s="437"/>
      <c r="I2" s="438"/>
      <c r="J2" s="22"/>
      <c r="K2" s="22"/>
      <c r="L2" s="22"/>
      <c r="M2" s="22"/>
      <c r="N2" s="22"/>
    </row>
    <row r="3" spans="1:274" x14ac:dyDescent="0.25">
      <c r="A3" s="16" t="s">
        <v>109</v>
      </c>
      <c r="B3" s="20"/>
      <c r="E3" s="20"/>
      <c r="F3" s="53"/>
      <c r="G3" s="22"/>
      <c r="H3" s="22"/>
      <c r="I3" s="22"/>
      <c r="J3" s="22"/>
      <c r="K3" s="22"/>
      <c r="L3" s="22"/>
      <c r="M3" s="22"/>
      <c r="N3" s="22"/>
    </row>
    <row r="4" spans="1:274" ht="15.75" thickBot="1" x14ac:dyDescent="0.3">
      <c r="A4" s="35"/>
      <c r="B4" s="20"/>
      <c r="E4" s="20"/>
      <c r="F4" s="53"/>
      <c r="G4" s="22"/>
      <c r="H4" s="22"/>
      <c r="I4" s="22"/>
      <c r="J4" s="22"/>
      <c r="K4" s="22"/>
      <c r="L4" s="22"/>
      <c r="M4" s="22"/>
      <c r="N4" s="22"/>
    </row>
    <row r="5" spans="1:274" s="36" customFormat="1" ht="87" customHeight="1" thickBot="1" x14ac:dyDescent="0.3">
      <c r="A5" s="157" t="s">
        <v>0</v>
      </c>
      <c r="B5" s="371" t="s">
        <v>7</v>
      </c>
      <c r="C5" s="157" t="s">
        <v>1</v>
      </c>
      <c r="D5" s="157" t="s">
        <v>2</v>
      </c>
      <c r="E5" s="158" t="s">
        <v>107</v>
      </c>
      <c r="F5" s="159" t="s">
        <v>5</v>
      </c>
      <c r="G5" s="157" t="s">
        <v>6</v>
      </c>
      <c r="H5" s="160" t="s">
        <v>8</v>
      </c>
      <c r="I5" s="157" t="s">
        <v>9</v>
      </c>
      <c r="J5" s="157" t="s">
        <v>81</v>
      </c>
      <c r="K5" s="157" t="s">
        <v>10</v>
      </c>
      <c r="L5" s="157" t="s">
        <v>4</v>
      </c>
      <c r="M5" s="157" t="s">
        <v>176</v>
      </c>
      <c r="N5" s="157" t="s">
        <v>11</v>
      </c>
      <c r="O5" s="157" t="s">
        <v>299</v>
      </c>
      <c r="Q5" s="161" t="s">
        <v>300</v>
      </c>
      <c r="R5" s="162" t="s">
        <v>301</v>
      </c>
      <c r="S5" s="162" t="s">
        <v>302</v>
      </c>
      <c r="T5" s="162" t="s">
        <v>303</v>
      </c>
    </row>
    <row r="6" spans="1:274" x14ac:dyDescent="0.25">
      <c r="A6" s="211"/>
      <c r="B6" s="174"/>
      <c r="C6" s="170"/>
      <c r="D6" s="170"/>
      <c r="E6" s="171"/>
      <c r="F6" s="163"/>
      <c r="G6" s="91">
        <f t="shared" ref="G6:G45" si="0">SUM(E6:F6)</f>
        <v>0</v>
      </c>
      <c r="H6" s="164"/>
      <c r="I6" s="164"/>
      <c r="J6" s="164"/>
      <c r="K6" s="164"/>
      <c r="L6" s="164"/>
      <c r="M6" s="164"/>
      <c r="N6" s="164"/>
      <c r="O6" s="165"/>
      <c r="P6" s="16" t="str">
        <f t="shared" ref="P6:P19" si="1">IF(AND(I6="R6000",K6=$K$1),"Error - Enter Cat7 G code",IF(AND(I6="R6001",K6=$K$1),"Error - Enter Cat7 G code"," "))</f>
        <v xml:space="preserve"> </v>
      </c>
      <c r="Q6" s="166">
        <f>IF(O6="Presented",G6,$R$1)</f>
        <v>0</v>
      </c>
      <c r="R6" s="167" t="b">
        <f>IF(O6="Unpresented",IF(T6="NO",IF(N6="",G6),""))</f>
        <v>0</v>
      </c>
      <c r="S6" s="168" t="b">
        <f>IF(O6="Unpresented",IF(T6="YES",IF(N6="",G6),""))</f>
        <v>0</v>
      </c>
      <c r="T6" s="167" t="str">
        <f t="shared" ref="T6:T45" si="2">IF(OR(A6&lt;=START, A6&gt;=END),"YES","NO")</f>
        <v>YES</v>
      </c>
    </row>
    <row r="7" spans="1:274" x14ac:dyDescent="0.25">
      <c r="A7" s="212"/>
      <c r="B7" s="174"/>
      <c r="C7" s="170"/>
      <c r="D7" s="170"/>
      <c r="E7" s="171"/>
      <c r="F7" s="171"/>
      <c r="G7" s="3">
        <f t="shared" si="0"/>
        <v>0</v>
      </c>
      <c r="H7" s="165"/>
      <c r="I7" s="213"/>
      <c r="J7" s="213"/>
      <c r="K7" s="165"/>
      <c r="L7" s="165"/>
      <c r="M7" s="165"/>
      <c r="N7" s="165"/>
      <c r="O7" s="165"/>
      <c r="P7" s="16" t="str">
        <f t="shared" si="1"/>
        <v xml:space="preserve"> </v>
      </c>
      <c r="Q7" s="166">
        <f t="shared" ref="Q7:Q45" si="3">IF(O7="Presented",G7,$R$1)</f>
        <v>0</v>
      </c>
      <c r="R7" s="167" t="b">
        <f>IF(O7="Unpresented",IF(T7="NO",IF(N7="",G7),""))</f>
        <v>0</v>
      </c>
      <c r="S7" s="168" t="b">
        <f t="shared" ref="S7:S45" si="4">IF(O7="Unpresented",IF(T7="YES",IF(N7="",G7),""))</f>
        <v>0</v>
      </c>
      <c r="T7" s="167" t="str">
        <f t="shared" si="2"/>
        <v>YES</v>
      </c>
      <c r="U7" s="94"/>
    </row>
    <row r="8" spans="1:274" customFormat="1" x14ac:dyDescent="0.25">
      <c r="A8" s="212"/>
      <c r="B8" s="174"/>
      <c r="C8" s="170"/>
      <c r="D8" s="170"/>
      <c r="E8" s="171"/>
      <c r="F8" s="171"/>
      <c r="G8" s="3">
        <f t="shared" si="0"/>
        <v>0</v>
      </c>
      <c r="H8" s="165"/>
      <c r="I8" s="213"/>
      <c r="J8" s="213"/>
      <c r="K8" s="165"/>
      <c r="L8" s="165"/>
      <c r="M8" s="165"/>
      <c r="N8" s="165"/>
      <c r="O8" s="165"/>
      <c r="P8" t="str">
        <f t="shared" si="1"/>
        <v xml:space="preserve"> </v>
      </c>
      <c r="Q8" s="172">
        <f t="shared" si="3"/>
        <v>0</v>
      </c>
      <c r="R8" s="167" t="b">
        <f t="shared" ref="R8:R45" si="5">IF(O8="Unpresented",IF(T8="NO",IF(N8="",G8),""))</f>
        <v>0</v>
      </c>
      <c r="S8" s="168" t="b">
        <f t="shared" si="4"/>
        <v>0</v>
      </c>
      <c r="T8" s="167" t="str">
        <f t="shared" si="2"/>
        <v>YES</v>
      </c>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c r="IW8" s="16"/>
      <c r="IX8" s="16"/>
      <c r="IY8" s="16"/>
      <c r="IZ8" s="16"/>
      <c r="JA8" s="16"/>
      <c r="JB8" s="16"/>
      <c r="JC8" s="16"/>
      <c r="JD8" s="16"/>
      <c r="JE8" s="16"/>
      <c r="JF8" s="16"/>
      <c r="JG8" s="16"/>
      <c r="JH8" s="16"/>
      <c r="JI8" s="16"/>
      <c r="JJ8" s="16"/>
      <c r="JK8" s="16"/>
      <c r="JL8" s="16"/>
      <c r="JM8" s="16"/>
      <c r="JN8" s="16"/>
    </row>
    <row r="9" spans="1:274" x14ac:dyDescent="0.25">
      <c r="A9" s="212"/>
      <c r="B9" s="174"/>
      <c r="C9" s="170"/>
      <c r="D9" s="170"/>
      <c r="E9" s="171"/>
      <c r="F9" s="171"/>
      <c r="G9" s="3">
        <f t="shared" si="0"/>
        <v>0</v>
      </c>
      <c r="H9" s="165"/>
      <c r="I9" s="213"/>
      <c r="J9" s="213"/>
      <c r="K9" s="165"/>
      <c r="L9" s="165"/>
      <c r="M9" s="165"/>
      <c r="N9" s="165"/>
      <c r="O9" s="173"/>
      <c r="P9" s="16" t="str">
        <f t="shared" si="1"/>
        <v xml:space="preserve"> </v>
      </c>
      <c r="Q9" s="166">
        <f t="shared" si="3"/>
        <v>0</v>
      </c>
      <c r="R9" s="167" t="b">
        <f t="shared" si="5"/>
        <v>0</v>
      </c>
      <c r="S9" s="168" t="b">
        <f t="shared" si="4"/>
        <v>0</v>
      </c>
      <c r="T9" s="167" t="str">
        <f t="shared" si="2"/>
        <v>YES</v>
      </c>
    </row>
    <row r="10" spans="1:274" x14ac:dyDescent="0.25">
      <c r="A10" s="212"/>
      <c r="B10" s="174"/>
      <c r="C10" s="170"/>
      <c r="D10" s="170"/>
      <c r="E10" s="171"/>
      <c r="F10" s="171"/>
      <c r="G10" s="3">
        <f t="shared" si="0"/>
        <v>0</v>
      </c>
      <c r="H10" s="165"/>
      <c r="I10" s="213"/>
      <c r="J10" s="213"/>
      <c r="K10" s="165"/>
      <c r="L10" s="165"/>
      <c r="M10" s="165"/>
      <c r="N10" s="165"/>
      <c r="O10" s="173"/>
      <c r="P10" s="16" t="str">
        <f t="shared" si="1"/>
        <v xml:space="preserve"> </v>
      </c>
      <c r="Q10" s="166">
        <f t="shared" si="3"/>
        <v>0</v>
      </c>
      <c r="R10" s="167" t="b">
        <f t="shared" si="5"/>
        <v>0</v>
      </c>
      <c r="S10" s="168" t="b">
        <f t="shared" si="4"/>
        <v>0</v>
      </c>
      <c r="T10" s="167" t="str">
        <f t="shared" si="2"/>
        <v>YES</v>
      </c>
      <c r="U10" s="94"/>
    </row>
    <row r="11" spans="1:274" customFormat="1" x14ac:dyDescent="0.25">
      <c r="A11" s="212"/>
      <c r="B11" s="174"/>
      <c r="C11" s="170"/>
      <c r="D11" s="170"/>
      <c r="E11" s="171"/>
      <c r="F11" s="171"/>
      <c r="G11" s="3">
        <f t="shared" si="0"/>
        <v>0</v>
      </c>
      <c r="H11" s="165"/>
      <c r="I11" s="165"/>
      <c r="J11" s="165"/>
      <c r="K11" s="165"/>
      <c r="L11" s="165"/>
      <c r="M11" s="165"/>
      <c r="N11" s="165"/>
      <c r="O11" s="173"/>
      <c r="P11" t="str">
        <f t="shared" si="1"/>
        <v xml:space="preserve"> </v>
      </c>
      <c r="Q11" s="172">
        <f t="shared" si="3"/>
        <v>0</v>
      </c>
      <c r="R11" s="167" t="b">
        <f t="shared" si="5"/>
        <v>0</v>
      </c>
      <c r="S11" s="168" t="b">
        <f t="shared" si="4"/>
        <v>0</v>
      </c>
      <c r="T11" s="167" t="str">
        <f t="shared" si="2"/>
        <v>YES</v>
      </c>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row>
    <row r="12" spans="1:274" x14ac:dyDescent="0.25">
      <c r="A12" s="198"/>
      <c r="B12" s="199"/>
      <c r="C12" s="170"/>
      <c r="D12" s="170"/>
      <c r="E12" s="171"/>
      <c r="F12" s="171"/>
      <c r="G12" s="3">
        <f t="shared" si="0"/>
        <v>0</v>
      </c>
      <c r="H12" s="165"/>
      <c r="I12" s="165"/>
      <c r="J12" s="165"/>
      <c r="K12" s="165"/>
      <c r="L12" s="165"/>
      <c r="M12" s="165"/>
      <c r="N12" s="165"/>
      <c r="O12" s="173"/>
      <c r="P12" s="16" t="str">
        <f t="shared" si="1"/>
        <v xml:space="preserve"> </v>
      </c>
      <c r="Q12" s="166">
        <f t="shared" si="3"/>
        <v>0</v>
      </c>
      <c r="R12" s="167" t="b">
        <f t="shared" si="5"/>
        <v>0</v>
      </c>
      <c r="S12" s="168" t="b">
        <f t="shared" si="4"/>
        <v>0</v>
      </c>
      <c r="T12" s="167" t="str">
        <f t="shared" si="2"/>
        <v>YES</v>
      </c>
    </row>
    <row r="13" spans="1:274" x14ac:dyDescent="0.25">
      <c r="A13" s="169"/>
      <c r="B13" s="174"/>
      <c r="C13" s="170"/>
      <c r="D13" s="170"/>
      <c r="E13" s="171"/>
      <c r="F13" s="171"/>
      <c r="G13" s="3">
        <f t="shared" si="0"/>
        <v>0</v>
      </c>
      <c r="H13" s="165"/>
      <c r="I13" s="165"/>
      <c r="J13" s="165"/>
      <c r="K13" s="165"/>
      <c r="L13" s="165"/>
      <c r="M13" s="165"/>
      <c r="N13" s="165"/>
      <c r="O13" s="173"/>
      <c r="P13" s="16" t="str">
        <f t="shared" si="1"/>
        <v xml:space="preserve"> </v>
      </c>
      <c r="Q13" s="166">
        <f t="shared" si="3"/>
        <v>0</v>
      </c>
      <c r="R13" s="167" t="b">
        <f t="shared" si="5"/>
        <v>0</v>
      </c>
      <c r="S13" s="168" t="b">
        <f t="shared" si="4"/>
        <v>0</v>
      </c>
      <c r="T13" s="167" t="str">
        <f t="shared" si="2"/>
        <v>YES</v>
      </c>
    </row>
    <row r="14" spans="1:274" x14ac:dyDescent="0.25">
      <c r="A14" s="169"/>
      <c r="B14" s="174"/>
      <c r="C14" s="170"/>
      <c r="D14" s="170"/>
      <c r="E14" s="171"/>
      <c r="F14" s="171"/>
      <c r="G14" s="3">
        <f t="shared" si="0"/>
        <v>0</v>
      </c>
      <c r="H14" s="165"/>
      <c r="I14" s="165"/>
      <c r="J14" s="165"/>
      <c r="K14" s="165"/>
      <c r="L14" s="165"/>
      <c r="M14" s="165"/>
      <c r="N14" s="165"/>
      <c r="O14" s="173"/>
      <c r="P14" s="16" t="str">
        <f t="shared" si="1"/>
        <v xml:space="preserve"> </v>
      </c>
      <c r="Q14" s="166">
        <f t="shared" si="3"/>
        <v>0</v>
      </c>
      <c r="R14" s="167" t="b">
        <f t="shared" si="5"/>
        <v>0</v>
      </c>
      <c r="S14" s="168" t="b">
        <f t="shared" si="4"/>
        <v>0</v>
      </c>
      <c r="T14" s="167" t="str">
        <f t="shared" si="2"/>
        <v>YES</v>
      </c>
    </row>
    <row r="15" spans="1:274" x14ac:dyDescent="0.25">
      <c r="A15" s="169"/>
      <c r="B15" s="174"/>
      <c r="C15" s="170"/>
      <c r="D15" s="170"/>
      <c r="E15" s="171"/>
      <c r="F15" s="171"/>
      <c r="G15" s="3">
        <f t="shared" si="0"/>
        <v>0</v>
      </c>
      <c r="H15" s="165"/>
      <c r="I15" s="165"/>
      <c r="J15" s="165"/>
      <c r="K15" s="165"/>
      <c r="L15" s="165"/>
      <c r="M15" s="165"/>
      <c r="N15" s="165"/>
      <c r="O15" s="173"/>
      <c r="P15" s="16" t="str">
        <f t="shared" si="1"/>
        <v xml:space="preserve"> </v>
      </c>
      <c r="Q15" s="166">
        <f t="shared" si="3"/>
        <v>0</v>
      </c>
      <c r="R15" s="167" t="b">
        <f t="shared" si="5"/>
        <v>0</v>
      </c>
      <c r="S15" s="168" t="b">
        <f t="shared" si="4"/>
        <v>0</v>
      </c>
      <c r="T15" s="167" t="str">
        <f t="shared" si="2"/>
        <v>YES</v>
      </c>
    </row>
    <row r="16" spans="1:274" x14ac:dyDescent="0.25">
      <c r="A16" s="169"/>
      <c r="B16" s="174"/>
      <c r="C16" s="170"/>
      <c r="D16" s="170"/>
      <c r="E16" s="171"/>
      <c r="F16" s="171"/>
      <c r="G16" s="3">
        <f t="shared" si="0"/>
        <v>0</v>
      </c>
      <c r="H16" s="165"/>
      <c r="I16" s="165"/>
      <c r="J16" s="165"/>
      <c r="K16" s="165"/>
      <c r="L16" s="165"/>
      <c r="M16" s="165"/>
      <c r="N16" s="165"/>
      <c r="O16" s="173"/>
      <c r="P16" s="16" t="str">
        <f t="shared" si="1"/>
        <v xml:space="preserve"> </v>
      </c>
      <c r="Q16" s="166">
        <f t="shared" si="3"/>
        <v>0</v>
      </c>
      <c r="R16" s="167" t="b">
        <f t="shared" si="5"/>
        <v>0</v>
      </c>
      <c r="S16" s="168" t="b">
        <f t="shared" si="4"/>
        <v>0</v>
      </c>
      <c r="T16" s="167" t="str">
        <f t="shared" si="2"/>
        <v>YES</v>
      </c>
    </row>
    <row r="17" spans="1:20" x14ac:dyDescent="0.25">
      <c r="A17" s="169"/>
      <c r="B17" s="174"/>
      <c r="C17" s="170"/>
      <c r="D17" s="170"/>
      <c r="E17" s="171"/>
      <c r="F17" s="171"/>
      <c r="G17" s="3">
        <f t="shared" si="0"/>
        <v>0</v>
      </c>
      <c r="H17" s="165"/>
      <c r="I17" s="165"/>
      <c r="J17" s="165"/>
      <c r="K17" s="165"/>
      <c r="L17" s="165"/>
      <c r="M17" s="165"/>
      <c r="N17" s="165"/>
      <c r="O17" s="173"/>
      <c r="P17" s="16" t="str">
        <f t="shared" si="1"/>
        <v xml:space="preserve"> </v>
      </c>
      <c r="Q17" s="166">
        <f t="shared" si="3"/>
        <v>0</v>
      </c>
      <c r="R17" s="167" t="b">
        <f t="shared" si="5"/>
        <v>0</v>
      </c>
      <c r="S17" s="168" t="b">
        <f t="shared" si="4"/>
        <v>0</v>
      </c>
      <c r="T17" s="167" t="str">
        <f t="shared" si="2"/>
        <v>YES</v>
      </c>
    </row>
    <row r="18" spans="1:20" x14ac:dyDescent="0.25">
      <c r="A18" s="169"/>
      <c r="B18" s="174"/>
      <c r="C18" s="170"/>
      <c r="D18" s="170"/>
      <c r="E18" s="171"/>
      <c r="F18" s="171"/>
      <c r="G18" s="3">
        <f t="shared" si="0"/>
        <v>0</v>
      </c>
      <c r="H18" s="165"/>
      <c r="I18" s="165"/>
      <c r="J18" s="165"/>
      <c r="K18" s="165"/>
      <c r="L18" s="165"/>
      <c r="M18" s="165"/>
      <c r="N18" s="165"/>
      <c r="O18" s="173"/>
      <c r="P18" s="16" t="str">
        <f t="shared" si="1"/>
        <v xml:space="preserve"> </v>
      </c>
      <c r="Q18" s="166">
        <f t="shared" si="3"/>
        <v>0</v>
      </c>
      <c r="R18" s="167" t="b">
        <f t="shared" si="5"/>
        <v>0</v>
      </c>
      <c r="S18" s="168" t="b">
        <f t="shared" si="4"/>
        <v>0</v>
      </c>
      <c r="T18" s="167" t="str">
        <f t="shared" si="2"/>
        <v>YES</v>
      </c>
    </row>
    <row r="19" spans="1:20" x14ac:dyDescent="0.25">
      <c r="A19" s="169"/>
      <c r="B19" s="174"/>
      <c r="C19" s="170"/>
      <c r="D19" s="170"/>
      <c r="E19" s="171"/>
      <c r="F19" s="171"/>
      <c r="G19" s="3">
        <f t="shared" si="0"/>
        <v>0</v>
      </c>
      <c r="H19" s="165"/>
      <c r="I19" s="165"/>
      <c r="J19" s="165"/>
      <c r="K19" s="165"/>
      <c r="L19" s="165"/>
      <c r="M19" s="165"/>
      <c r="N19" s="165"/>
      <c r="O19" s="173"/>
      <c r="P19" s="16" t="str">
        <f t="shared" si="1"/>
        <v xml:space="preserve"> </v>
      </c>
      <c r="Q19" s="166">
        <f t="shared" si="3"/>
        <v>0</v>
      </c>
      <c r="R19" s="167" t="b">
        <f t="shared" si="5"/>
        <v>0</v>
      </c>
      <c r="S19" s="168" t="b">
        <f t="shared" si="4"/>
        <v>0</v>
      </c>
      <c r="T19" s="167" t="str">
        <f t="shared" si="2"/>
        <v>YES</v>
      </c>
    </row>
    <row r="20" spans="1:20" x14ac:dyDescent="0.25">
      <c r="A20" s="169"/>
      <c r="B20" s="174"/>
      <c r="C20" s="170"/>
      <c r="D20" s="170"/>
      <c r="E20" s="171"/>
      <c r="F20" s="171"/>
      <c r="G20" s="3">
        <f t="shared" si="0"/>
        <v>0</v>
      </c>
      <c r="H20" s="165"/>
      <c r="I20" s="165"/>
      <c r="J20" s="165"/>
      <c r="K20" s="165"/>
      <c r="L20" s="165"/>
      <c r="M20" s="165"/>
      <c r="N20" s="165"/>
      <c r="O20" s="173"/>
      <c r="Q20" s="166">
        <f t="shared" si="3"/>
        <v>0</v>
      </c>
      <c r="R20" s="167" t="b">
        <f t="shared" si="5"/>
        <v>0</v>
      </c>
      <c r="S20" s="168" t="b">
        <f t="shared" si="4"/>
        <v>0</v>
      </c>
      <c r="T20" s="167" t="str">
        <f t="shared" si="2"/>
        <v>YES</v>
      </c>
    </row>
    <row r="21" spans="1:20" x14ac:dyDescent="0.25">
      <c r="A21" s="169"/>
      <c r="B21" s="174"/>
      <c r="C21" s="170"/>
      <c r="D21" s="170"/>
      <c r="E21" s="171"/>
      <c r="F21" s="171"/>
      <c r="G21" s="3">
        <f t="shared" si="0"/>
        <v>0</v>
      </c>
      <c r="H21" s="165"/>
      <c r="I21" s="165"/>
      <c r="J21" s="165"/>
      <c r="K21" s="165"/>
      <c r="L21" s="165"/>
      <c r="M21" s="165"/>
      <c r="N21" s="165"/>
      <c r="O21" s="173"/>
      <c r="Q21" s="166">
        <f t="shared" si="3"/>
        <v>0</v>
      </c>
      <c r="R21" s="167" t="b">
        <f t="shared" si="5"/>
        <v>0</v>
      </c>
      <c r="S21" s="168" t="b">
        <f t="shared" si="4"/>
        <v>0</v>
      </c>
      <c r="T21" s="167" t="str">
        <f t="shared" si="2"/>
        <v>YES</v>
      </c>
    </row>
    <row r="22" spans="1:20" x14ac:dyDescent="0.25">
      <c r="A22" s="169"/>
      <c r="B22" s="174"/>
      <c r="C22" s="170"/>
      <c r="D22" s="170"/>
      <c r="E22" s="171"/>
      <c r="F22" s="171"/>
      <c r="G22" s="3">
        <f t="shared" si="0"/>
        <v>0</v>
      </c>
      <c r="H22" s="165"/>
      <c r="I22" s="165"/>
      <c r="J22" s="165"/>
      <c r="K22" s="165"/>
      <c r="L22" s="165"/>
      <c r="M22" s="165"/>
      <c r="N22" s="165"/>
      <c r="O22" s="173"/>
      <c r="Q22" s="166">
        <f t="shared" si="3"/>
        <v>0</v>
      </c>
      <c r="R22" s="167" t="b">
        <f t="shared" si="5"/>
        <v>0</v>
      </c>
      <c r="S22" s="168" t="b">
        <f t="shared" si="4"/>
        <v>0</v>
      </c>
      <c r="T22" s="167" t="str">
        <f t="shared" si="2"/>
        <v>YES</v>
      </c>
    </row>
    <row r="23" spans="1:20" x14ac:dyDescent="0.25">
      <c r="A23" s="169"/>
      <c r="B23" s="174"/>
      <c r="C23" s="170"/>
      <c r="D23" s="170"/>
      <c r="E23" s="171"/>
      <c r="F23" s="171"/>
      <c r="G23" s="3">
        <f t="shared" si="0"/>
        <v>0</v>
      </c>
      <c r="H23" s="165"/>
      <c r="I23" s="165"/>
      <c r="J23" s="165"/>
      <c r="K23" s="165"/>
      <c r="L23" s="165"/>
      <c r="M23" s="165"/>
      <c r="N23" s="165"/>
      <c r="O23" s="173"/>
      <c r="Q23" s="166">
        <f t="shared" si="3"/>
        <v>0</v>
      </c>
      <c r="R23" s="167" t="b">
        <f t="shared" si="5"/>
        <v>0</v>
      </c>
      <c r="S23" s="168" t="b">
        <f t="shared" si="4"/>
        <v>0</v>
      </c>
      <c r="T23" s="167" t="str">
        <f t="shared" si="2"/>
        <v>YES</v>
      </c>
    </row>
    <row r="24" spans="1:20" x14ac:dyDescent="0.25">
      <c r="A24" s="169"/>
      <c r="B24" s="174"/>
      <c r="C24" s="170"/>
      <c r="D24" s="170"/>
      <c r="E24" s="171"/>
      <c r="F24" s="171"/>
      <c r="G24" s="3">
        <f t="shared" si="0"/>
        <v>0</v>
      </c>
      <c r="H24" s="165"/>
      <c r="I24" s="165"/>
      <c r="J24" s="165"/>
      <c r="K24" s="165"/>
      <c r="L24" s="165"/>
      <c r="M24" s="165"/>
      <c r="N24" s="165"/>
      <c r="O24" s="173"/>
      <c r="Q24" s="166">
        <f t="shared" si="3"/>
        <v>0</v>
      </c>
      <c r="R24" s="167" t="b">
        <f t="shared" si="5"/>
        <v>0</v>
      </c>
      <c r="S24" s="168" t="b">
        <f t="shared" si="4"/>
        <v>0</v>
      </c>
      <c r="T24" s="167" t="str">
        <f t="shared" si="2"/>
        <v>YES</v>
      </c>
    </row>
    <row r="25" spans="1:20" x14ac:dyDescent="0.25">
      <c r="A25" s="169"/>
      <c r="B25" s="174"/>
      <c r="C25" s="170"/>
      <c r="D25" s="170"/>
      <c r="E25" s="171"/>
      <c r="F25" s="171"/>
      <c r="G25" s="3">
        <f t="shared" si="0"/>
        <v>0</v>
      </c>
      <c r="H25" s="165"/>
      <c r="I25" s="165"/>
      <c r="J25" s="165"/>
      <c r="K25" s="165"/>
      <c r="L25" s="165"/>
      <c r="M25" s="165"/>
      <c r="N25" s="165"/>
      <c r="O25" s="173"/>
      <c r="Q25" s="166">
        <f t="shared" si="3"/>
        <v>0</v>
      </c>
      <c r="R25" s="167" t="b">
        <f t="shared" si="5"/>
        <v>0</v>
      </c>
      <c r="S25" s="168" t="b">
        <f t="shared" si="4"/>
        <v>0</v>
      </c>
      <c r="T25" s="167" t="str">
        <f t="shared" si="2"/>
        <v>YES</v>
      </c>
    </row>
    <row r="26" spans="1:20" x14ac:dyDescent="0.25">
      <c r="A26" s="169"/>
      <c r="B26" s="174"/>
      <c r="C26" s="170"/>
      <c r="D26" s="170"/>
      <c r="E26" s="171"/>
      <c r="F26" s="171"/>
      <c r="G26" s="3">
        <f t="shared" si="0"/>
        <v>0</v>
      </c>
      <c r="H26" s="165"/>
      <c r="I26" s="165"/>
      <c r="J26" s="165"/>
      <c r="K26" s="165"/>
      <c r="L26" s="165"/>
      <c r="M26" s="165"/>
      <c r="N26" s="165"/>
      <c r="O26" s="173"/>
      <c r="Q26" s="166">
        <f t="shared" si="3"/>
        <v>0</v>
      </c>
      <c r="R26" s="167" t="b">
        <f t="shared" si="5"/>
        <v>0</v>
      </c>
      <c r="S26" s="168" t="b">
        <f t="shared" si="4"/>
        <v>0</v>
      </c>
      <c r="T26" s="167" t="str">
        <f t="shared" si="2"/>
        <v>YES</v>
      </c>
    </row>
    <row r="27" spans="1:20" x14ac:dyDescent="0.25">
      <c r="A27" s="169"/>
      <c r="B27" s="174"/>
      <c r="C27" s="170"/>
      <c r="D27" s="170"/>
      <c r="E27" s="171"/>
      <c r="F27" s="171"/>
      <c r="G27" s="3">
        <f t="shared" si="0"/>
        <v>0</v>
      </c>
      <c r="H27" s="165"/>
      <c r="I27" s="165"/>
      <c r="J27" s="165"/>
      <c r="K27" s="165"/>
      <c r="L27" s="165"/>
      <c r="M27" s="165"/>
      <c r="N27" s="165"/>
      <c r="O27" s="173"/>
      <c r="Q27" s="166">
        <f t="shared" si="3"/>
        <v>0</v>
      </c>
      <c r="R27" s="167" t="b">
        <f t="shared" si="5"/>
        <v>0</v>
      </c>
      <c r="S27" s="168" t="b">
        <f t="shared" si="4"/>
        <v>0</v>
      </c>
      <c r="T27" s="167" t="str">
        <f t="shared" si="2"/>
        <v>YES</v>
      </c>
    </row>
    <row r="28" spans="1:20" x14ac:dyDescent="0.25">
      <c r="A28" s="169"/>
      <c r="B28" s="174"/>
      <c r="C28" s="170"/>
      <c r="D28" s="170"/>
      <c r="E28" s="171"/>
      <c r="F28" s="171"/>
      <c r="G28" s="3">
        <f t="shared" si="0"/>
        <v>0</v>
      </c>
      <c r="H28" s="165"/>
      <c r="I28" s="165"/>
      <c r="J28" s="165"/>
      <c r="K28" s="165"/>
      <c r="L28" s="165"/>
      <c r="M28" s="165"/>
      <c r="N28" s="165"/>
      <c r="O28" s="173"/>
      <c r="Q28" s="166">
        <f t="shared" si="3"/>
        <v>0</v>
      </c>
      <c r="R28" s="167" t="b">
        <f t="shared" si="5"/>
        <v>0</v>
      </c>
      <c r="S28" s="168" t="b">
        <f t="shared" si="4"/>
        <v>0</v>
      </c>
      <c r="T28" s="167" t="str">
        <f t="shared" si="2"/>
        <v>YES</v>
      </c>
    </row>
    <row r="29" spans="1:20" x14ac:dyDescent="0.25">
      <c r="A29" s="169"/>
      <c r="B29" s="174"/>
      <c r="C29" s="170"/>
      <c r="D29" s="170"/>
      <c r="E29" s="171"/>
      <c r="F29" s="171"/>
      <c r="G29" s="3">
        <f t="shared" si="0"/>
        <v>0</v>
      </c>
      <c r="H29" s="165"/>
      <c r="I29" s="165"/>
      <c r="J29" s="165"/>
      <c r="K29" s="165"/>
      <c r="L29" s="165"/>
      <c r="M29" s="165"/>
      <c r="N29" s="165"/>
      <c r="O29" s="173"/>
      <c r="Q29" s="166">
        <f t="shared" si="3"/>
        <v>0</v>
      </c>
      <c r="R29" s="167" t="b">
        <f t="shared" si="5"/>
        <v>0</v>
      </c>
      <c r="S29" s="168" t="b">
        <f t="shared" si="4"/>
        <v>0</v>
      </c>
      <c r="T29" s="167" t="str">
        <f t="shared" si="2"/>
        <v>YES</v>
      </c>
    </row>
    <row r="30" spans="1:20" x14ac:dyDescent="0.25">
      <c r="A30" s="169"/>
      <c r="B30" s="174"/>
      <c r="C30" s="170"/>
      <c r="D30" s="170"/>
      <c r="E30" s="171"/>
      <c r="F30" s="171"/>
      <c r="G30" s="3">
        <f t="shared" si="0"/>
        <v>0</v>
      </c>
      <c r="H30" s="165"/>
      <c r="I30" s="165"/>
      <c r="J30" s="165"/>
      <c r="K30" s="165"/>
      <c r="L30" s="165"/>
      <c r="M30" s="165"/>
      <c r="N30" s="165"/>
      <c r="O30" s="173"/>
      <c r="Q30" s="166">
        <f t="shared" si="3"/>
        <v>0</v>
      </c>
      <c r="R30" s="167" t="b">
        <f t="shared" si="5"/>
        <v>0</v>
      </c>
      <c r="S30" s="168" t="b">
        <f t="shared" si="4"/>
        <v>0</v>
      </c>
      <c r="T30" s="167" t="str">
        <f t="shared" si="2"/>
        <v>YES</v>
      </c>
    </row>
    <row r="31" spans="1:20" x14ac:dyDescent="0.25">
      <c r="A31" s="169"/>
      <c r="B31" s="174"/>
      <c r="C31" s="170"/>
      <c r="D31" s="170"/>
      <c r="E31" s="171"/>
      <c r="F31" s="171"/>
      <c r="G31" s="3">
        <f t="shared" si="0"/>
        <v>0</v>
      </c>
      <c r="H31" s="165"/>
      <c r="I31" s="165"/>
      <c r="J31" s="165"/>
      <c r="K31" s="165"/>
      <c r="L31" s="165"/>
      <c r="M31" s="165"/>
      <c r="N31" s="165"/>
      <c r="O31" s="173"/>
      <c r="Q31" s="166">
        <f t="shared" si="3"/>
        <v>0</v>
      </c>
      <c r="R31" s="167" t="b">
        <f t="shared" si="5"/>
        <v>0</v>
      </c>
      <c r="S31" s="168" t="b">
        <f t="shared" si="4"/>
        <v>0</v>
      </c>
      <c r="T31" s="167" t="str">
        <f t="shared" si="2"/>
        <v>YES</v>
      </c>
    </row>
    <row r="32" spans="1:20" x14ac:dyDescent="0.25">
      <c r="A32" s="169"/>
      <c r="B32" s="174"/>
      <c r="C32" s="170"/>
      <c r="D32" s="170"/>
      <c r="E32" s="171"/>
      <c r="F32" s="171"/>
      <c r="G32" s="3">
        <f t="shared" si="0"/>
        <v>0</v>
      </c>
      <c r="H32" s="165"/>
      <c r="I32" s="165"/>
      <c r="J32" s="165"/>
      <c r="K32" s="165"/>
      <c r="L32" s="165"/>
      <c r="M32" s="165"/>
      <c r="N32" s="165"/>
      <c r="O32" s="173"/>
      <c r="Q32" s="166">
        <f t="shared" si="3"/>
        <v>0</v>
      </c>
      <c r="R32" s="167" t="b">
        <f t="shared" si="5"/>
        <v>0</v>
      </c>
      <c r="S32" s="168" t="b">
        <f t="shared" si="4"/>
        <v>0</v>
      </c>
      <c r="T32" s="167" t="str">
        <f t="shared" si="2"/>
        <v>YES</v>
      </c>
    </row>
    <row r="33" spans="1:20" x14ac:dyDescent="0.25">
      <c r="A33" s="169"/>
      <c r="B33" s="174"/>
      <c r="C33" s="170"/>
      <c r="D33" s="170"/>
      <c r="E33" s="171"/>
      <c r="F33" s="171"/>
      <c r="G33" s="3">
        <f t="shared" si="0"/>
        <v>0</v>
      </c>
      <c r="H33" s="165"/>
      <c r="I33" s="165"/>
      <c r="J33" s="165"/>
      <c r="K33" s="165"/>
      <c r="L33" s="165"/>
      <c r="M33" s="165"/>
      <c r="N33" s="165"/>
      <c r="O33" s="173"/>
      <c r="Q33" s="166">
        <f t="shared" si="3"/>
        <v>0</v>
      </c>
      <c r="R33" s="167" t="b">
        <f t="shared" si="5"/>
        <v>0</v>
      </c>
      <c r="S33" s="168" t="b">
        <f t="shared" si="4"/>
        <v>0</v>
      </c>
      <c r="T33" s="167" t="str">
        <f t="shared" si="2"/>
        <v>YES</v>
      </c>
    </row>
    <row r="34" spans="1:20" x14ac:dyDescent="0.25">
      <c r="A34" s="169"/>
      <c r="B34" s="174"/>
      <c r="C34" s="170"/>
      <c r="D34" s="170"/>
      <c r="E34" s="171"/>
      <c r="F34" s="171"/>
      <c r="G34" s="3">
        <f t="shared" si="0"/>
        <v>0</v>
      </c>
      <c r="H34" s="165"/>
      <c r="I34" s="165"/>
      <c r="J34" s="165"/>
      <c r="K34" s="165"/>
      <c r="L34" s="165"/>
      <c r="M34" s="165"/>
      <c r="N34" s="165"/>
      <c r="O34" s="173"/>
      <c r="Q34" s="166">
        <f t="shared" si="3"/>
        <v>0</v>
      </c>
      <c r="R34" s="167" t="b">
        <f t="shared" si="5"/>
        <v>0</v>
      </c>
      <c r="S34" s="168" t="b">
        <f t="shared" si="4"/>
        <v>0</v>
      </c>
      <c r="T34" s="167" t="str">
        <f t="shared" si="2"/>
        <v>YES</v>
      </c>
    </row>
    <row r="35" spans="1:20" x14ac:dyDescent="0.25">
      <c r="A35" s="169"/>
      <c r="B35" s="174"/>
      <c r="C35" s="170"/>
      <c r="D35" s="170"/>
      <c r="E35" s="171"/>
      <c r="F35" s="171"/>
      <c r="G35" s="3">
        <f t="shared" si="0"/>
        <v>0</v>
      </c>
      <c r="H35" s="165"/>
      <c r="I35" s="165"/>
      <c r="J35" s="165"/>
      <c r="K35" s="165"/>
      <c r="L35" s="165"/>
      <c r="M35" s="165"/>
      <c r="N35" s="165"/>
      <c r="O35" s="173"/>
      <c r="Q35" s="166">
        <f t="shared" si="3"/>
        <v>0</v>
      </c>
      <c r="R35" s="167" t="b">
        <f t="shared" si="5"/>
        <v>0</v>
      </c>
      <c r="S35" s="168" t="b">
        <f t="shared" si="4"/>
        <v>0</v>
      </c>
      <c r="T35" s="167" t="str">
        <f t="shared" si="2"/>
        <v>YES</v>
      </c>
    </row>
    <row r="36" spans="1:20" x14ac:dyDescent="0.25">
      <c r="A36" s="169"/>
      <c r="B36" s="174"/>
      <c r="C36" s="170"/>
      <c r="D36" s="170"/>
      <c r="E36" s="171"/>
      <c r="F36" s="171"/>
      <c r="G36" s="3">
        <f t="shared" si="0"/>
        <v>0</v>
      </c>
      <c r="H36" s="165"/>
      <c r="I36" s="165"/>
      <c r="J36" s="165"/>
      <c r="K36" s="165"/>
      <c r="L36" s="165"/>
      <c r="M36" s="165"/>
      <c r="N36" s="165"/>
      <c r="O36" s="173"/>
      <c r="Q36" s="166">
        <f t="shared" si="3"/>
        <v>0</v>
      </c>
      <c r="R36" s="167" t="b">
        <f t="shared" si="5"/>
        <v>0</v>
      </c>
      <c r="S36" s="168" t="b">
        <f t="shared" si="4"/>
        <v>0</v>
      </c>
      <c r="T36" s="167" t="str">
        <f t="shared" si="2"/>
        <v>YES</v>
      </c>
    </row>
    <row r="37" spans="1:20" x14ac:dyDescent="0.25">
      <c r="A37" s="169"/>
      <c r="B37" s="174"/>
      <c r="C37" s="170"/>
      <c r="D37" s="170"/>
      <c r="E37" s="171"/>
      <c r="F37" s="171"/>
      <c r="G37" s="3">
        <f t="shared" si="0"/>
        <v>0</v>
      </c>
      <c r="H37" s="165"/>
      <c r="I37" s="165"/>
      <c r="J37" s="165"/>
      <c r="K37" s="165"/>
      <c r="L37" s="165"/>
      <c r="M37" s="165"/>
      <c r="N37" s="165"/>
      <c r="O37" s="173"/>
      <c r="Q37" s="166">
        <f t="shared" si="3"/>
        <v>0</v>
      </c>
      <c r="R37" s="167" t="b">
        <f t="shared" si="5"/>
        <v>0</v>
      </c>
      <c r="S37" s="168" t="b">
        <f t="shared" si="4"/>
        <v>0</v>
      </c>
      <c r="T37" s="167" t="str">
        <f t="shared" si="2"/>
        <v>YES</v>
      </c>
    </row>
    <row r="38" spans="1:20" x14ac:dyDescent="0.25">
      <c r="A38" s="169"/>
      <c r="B38" s="174"/>
      <c r="C38" s="170"/>
      <c r="D38" s="170"/>
      <c r="E38" s="171"/>
      <c r="F38" s="171"/>
      <c r="G38" s="3">
        <f t="shared" si="0"/>
        <v>0</v>
      </c>
      <c r="H38" s="165"/>
      <c r="I38" s="165"/>
      <c r="J38" s="165"/>
      <c r="K38" s="165"/>
      <c r="L38" s="165"/>
      <c r="M38" s="165"/>
      <c r="N38" s="165"/>
      <c r="O38" s="173"/>
      <c r="Q38" s="166">
        <f t="shared" si="3"/>
        <v>0</v>
      </c>
      <c r="R38" s="167" t="b">
        <f t="shared" si="5"/>
        <v>0</v>
      </c>
      <c r="S38" s="168" t="b">
        <f t="shared" si="4"/>
        <v>0</v>
      </c>
      <c r="T38" s="167" t="str">
        <f t="shared" si="2"/>
        <v>YES</v>
      </c>
    </row>
    <row r="39" spans="1:20" x14ac:dyDescent="0.25">
      <c r="A39" s="169"/>
      <c r="B39" s="174"/>
      <c r="C39" s="170"/>
      <c r="D39" s="170"/>
      <c r="E39" s="171"/>
      <c r="F39" s="171"/>
      <c r="G39" s="3">
        <f t="shared" si="0"/>
        <v>0</v>
      </c>
      <c r="H39" s="165"/>
      <c r="I39" s="165"/>
      <c r="J39" s="165"/>
      <c r="K39" s="165"/>
      <c r="L39" s="165"/>
      <c r="M39" s="165"/>
      <c r="N39" s="165"/>
      <c r="O39" s="173"/>
      <c r="Q39" s="166">
        <f t="shared" si="3"/>
        <v>0</v>
      </c>
      <c r="R39" s="167" t="b">
        <f t="shared" si="5"/>
        <v>0</v>
      </c>
      <c r="S39" s="168" t="b">
        <f t="shared" si="4"/>
        <v>0</v>
      </c>
      <c r="T39" s="167" t="str">
        <f t="shared" si="2"/>
        <v>YES</v>
      </c>
    </row>
    <row r="40" spans="1:20" x14ac:dyDescent="0.25">
      <c r="A40" s="169"/>
      <c r="B40" s="174"/>
      <c r="C40" s="170"/>
      <c r="D40" s="170"/>
      <c r="E40" s="171"/>
      <c r="F40" s="171"/>
      <c r="G40" s="3">
        <f t="shared" si="0"/>
        <v>0</v>
      </c>
      <c r="H40" s="165"/>
      <c r="I40" s="165"/>
      <c r="J40" s="165"/>
      <c r="K40" s="165"/>
      <c r="L40" s="165"/>
      <c r="M40" s="165"/>
      <c r="N40" s="165"/>
      <c r="O40" s="173"/>
      <c r="Q40" s="166">
        <f t="shared" si="3"/>
        <v>0</v>
      </c>
      <c r="R40" s="167" t="b">
        <f t="shared" si="5"/>
        <v>0</v>
      </c>
      <c r="S40" s="168" t="b">
        <f t="shared" si="4"/>
        <v>0</v>
      </c>
      <c r="T40" s="167" t="str">
        <f t="shared" si="2"/>
        <v>YES</v>
      </c>
    </row>
    <row r="41" spans="1:20" x14ac:dyDescent="0.25">
      <c r="A41" s="169"/>
      <c r="B41" s="174"/>
      <c r="C41" s="170"/>
      <c r="D41" s="170"/>
      <c r="E41" s="171"/>
      <c r="F41" s="171"/>
      <c r="G41" s="3">
        <f t="shared" si="0"/>
        <v>0</v>
      </c>
      <c r="H41" s="165"/>
      <c r="I41" s="165"/>
      <c r="J41" s="165"/>
      <c r="K41" s="165"/>
      <c r="L41" s="165"/>
      <c r="M41" s="165"/>
      <c r="N41" s="165"/>
      <c r="O41" s="173"/>
      <c r="Q41" s="166">
        <f t="shared" si="3"/>
        <v>0</v>
      </c>
      <c r="R41" s="167" t="b">
        <f t="shared" si="5"/>
        <v>0</v>
      </c>
      <c r="S41" s="168" t="b">
        <f t="shared" si="4"/>
        <v>0</v>
      </c>
      <c r="T41" s="167" t="str">
        <f t="shared" si="2"/>
        <v>YES</v>
      </c>
    </row>
    <row r="42" spans="1:20" x14ac:dyDescent="0.25">
      <c r="A42" s="169"/>
      <c r="B42" s="174"/>
      <c r="C42" s="170"/>
      <c r="D42" s="170"/>
      <c r="E42" s="171"/>
      <c r="F42" s="171"/>
      <c r="G42" s="3">
        <f t="shared" si="0"/>
        <v>0</v>
      </c>
      <c r="H42" s="165"/>
      <c r="I42" s="165"/>
      <c r="J42" s="165"/>
      <c r="K42" s="165"/>
      <c r="L42" s="165"/>
      <c r="M42" s="165"/>
      <c r="N42" s="165"/>
      <c r="O42" s="173"/>
      <c r="Q42" s="166">
        <f t="shared" si="3"/>
        <v>0</v>
      </c>
      <c r="R42" s="167" t="b">
        <f t="shared" si="5"/>
        <v>0</v>
      </c>
      <c r="S42" s="168" t="b">
        <f t="shared" si="4"/>
        <v>0</v>
      </c>
      <c r="T42" s="167" t="str">
        <f t="shared" si="2"/>
        <v>YES</v>
      </c>
    </row>
    <row r="43" spans="1:20" x14ac:dyDescent="0.25">
      <c r="A43" s="169"/>
      <c r="B43" s="174"/>
      <c r="C43" s="170"/>
      <c r="D43" s="170"/>
      <c r="E43" s="171"/>
      <c r="F43" s="171"/>
      <c r="G43" s="3">
        <f t="shared" si="0"/>
        <v>0</v>
      </c>
      <c r="H43" s="165"/>
      <c r="I43" s="165"/>
      <c r="J43" s="165"/>
      <c r="K43" s="165"/>
      <c r="L43" s="165"/>
      <c r="M43" s="165"/>
      <c r="N43" s="165"/>
      <c r="O43" s="173"/>
      <c r="Q43" s="166">
        <f t="shared" si="3"/>
        <v>0</v>
      </c>
      <c r="R43" s="167" t="b">
        <f t="shared" si="5"/>
        <v>0</v>
      </c>
      <c r="S43" s="168" t="b">
        <f t="shared" si="4"/>
        <v>0</v>
      </c>
      <c r="T43" s="167" t="str">
        <f t="shared" si="2"/>
        <v>YES</v>
      </c>
    </row>
    <row r="44" spans="1:20" x14ac:dyDescent="0.25">
      <c r="A44" s="169"/>
      <c r="B44" s="174"/>
      <c r="C44" s="170"/>
      <c r="D44" s="170"/>
      <c r="E44" s="171"/>
      <c r="F44" s="171"/>
      <c r="G44" s="3">
        <f t="shared" si="0"/>
        <v>0</v>
      </c>
      <c r="H44" s="165"/>
      <c r="I44" s="165"/>
      <c r="J44" s="165"/>
      <c r="K44" s="165"/>
      <c r="L44" s="165"/>
      <c r="M44" s="165"/>
      <c r="N44" s="165"/>
      <c r="O44" s="173"/>
      <c r="Q44" s="166">
        <f t="shared" si="3"/>
        <v>0</v>
      </c>
      <c r="R44" s="167" t="b">
        <f t="shared" si="5"/>
        <v>0</v>
      </c>
      <c r="S44" s="168" t="b">
        <f t="shared" si="4"/>
        <v>0</v>
      </c>
      <c r="T44" s="167" t="str">
        <f t="shared" si="2"/>
        <v>YES</v>
      </c>
    </row>
    <row r="45" spans="1:20" ht="15.75" thickBot="1" x14ac:dyDescent="0.3">
      <c r="A45" s="175"/>
      <c r="B45" s="176"/>
      <c r="C45" s="177"/>
      <c r="D45" s="177"/>
      <c r="E45" s="178"/>
      <c r="F45" s="178"/>
      <c r="G45" s="92">
        <f t="shared" si="0"/>
        <v>0</v>
      </c>
      <c r="H45" s="179"/>
      <c r="I45" s="179"/>
      <c r="J45" s="179"/>
      <c r="K45" s="179"/>
      <c r="L45" s="179"/>
      <c r="M45" s="179"/>
      <c r="N45" s="179"/>
      <c r="O45" s="180"/>
      <c r="P45" s="16" t="str">
        <f>IF(AND(I45="R6000",K45=$K$1),"Error - Enter Cat7 G code",IF(AND(I45="R6001",K45=$K$1),"Error - Enter Cat7 G code"," "))</f>
        <v xml:space="preserve"> </v>
      </c>
      <c r="Q45" s="166">
        <f t="shared" si="3"/>
        <v>0</v>
      </c>
      <c r="R45" s="167" t="b">
        <f t="shared" si="5"/>
        <v>0</v>
      </c>
      <c r="S45" s="168" t="b">
        <f t="shared" si="4"/>
        <v>0</v>
      </c>
      <c r="T45" s="167" t="str">
        <f t="shared" si="2"/>
        <v>YES</v>
      </c>
    </row>
    <row r="46" spans="1:20" ht="15.75" thickBot="1" x14ac:dyDescent="0.3">
      <c r="A46" s="35"/>
      <c r="B46" s="53"/>
      <c r="E46" s="90">
        <f>SUM(E6:E45)</f>
        <v>0</v>
      </c>
      <c r="F46" s="93">
        <f>SUM(F6:F45)</f>
        <v>0</v>
      </c>
      <c r="G46" s="90">
        <f>SUM(G6:G45)</f>
        <v>0</v>
      </c>
      <c r="H46" s="22"/>
      <c r="I46" s="22"/>
      <c r="J46" s="22"/>
      <c r="K46" s="22"/>
      <c r="L46" s="22"/>
      <c r="M46" s="22"/>
      <c r="N46" s="22"/>
      <c r="Q46" s="181">
        <f>SUM(Q6:Q45)</f>
        <v>0</v>
      </c>
      <c r="R46" s="182">
        <f>SUM(R6:R45)</f>
        <v>0</v>
      </c>
      <c r="S46" s="182">
        <f>SUM(S6:S45)</f>
        <v>0</v>
      </c>
      <c r="T46" s="182"/>
    </row>
  </sheetData>
  <sheetProtection sheet="1" selectLockedCells="1"/>
  <protectedRanges>
    <protectedRange sqref="H7:J10" name="Chq payments_1"/>
  </protectedRanges>
  <mergeCells count="1">
    <mergeCell ref="G2:I2"/>
  </mergeCells>
  <pageMargins left="0.7" right="0.7" top="0.75" bottom="0.75" header="0.3" footer="0.3"/>
  <pageSetup paperSize="9" orientation="portrait" r:id="rId1"/>
  <headerFooter>
    <oddFooter>&amp;L&amp;1#&amp;"Calibri"&amp;10&amp;K000000Private: Information that contains a small amount of sensitive data which is essential to communicate with an individual but doesn’t require to be sent via secure methods.</oddFooter>
  </headerFooter>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35FCB5C9-3ACA-4C65-801C-47637910BD1D}">
          <x14:formula1>
            <xm:f>'Centre Information'!$A$11:$A$12</xm:f>
          </x14:formula1>
          <xm:sqref>O6:O45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A33A5-EC50-4332-B989-FA8A3CAD7459}">
  <sheetPr codeName="Sheet6">
    <tabColor theme="5"/>
  </sheetPr>
  <dimension ref="A1:K15"/>
  <sheetViews>
    <sheetView topLeftCell="D1" workbookViewId="0">
      <pane ySplit="4" topLeftCell="A5" activePane="bottomLeft" state="frozen"/>
      <selection activeCell="E11" sqref="E11"/>
      <selection pane="bottomLeft" activeCell="A5" sqref="A5:H6"/>
    </sheetView>
  </sheetViews>
  <sheetFormatPr defaultColWidth="11.85546875" defaultRowHeight="15" x14ac:dyDescent="0.25"/>
  <cols>
    <col min="1" max="1" width="11.5703125" style="16" customWidth="1"/>
    <col min="2" max="2" width="12" style="38" customWidth="1"/>
    <col min="3" max="3" width="48.140625" style="16" customWidth="1"/>
    <col min="4" max="4" width="98.5703125" style="16" customWidth="1"/>
    <col min="5" max="5" width="19.28515625" style="16" customWidth="1"/>
    <col min="6" max="6" width="24" style="16" customWidth="1"/>
    <col min="7" max="7" width="10.42578125" style="16" customWidth="1"/>
    <col min="8" max="8" width="20.140625" style="22" customWidth="1"/>
    <col min="9" max="9" width="11.85546875" style="16"/>
    <col min="10" max="10" width="11.85546875" style="16" hidden="1" customWidth="1"/>
    <col min="11" max="11" width="12.7109375" style="140" hidden="1" customWidth="1"/>
    <col min="12" max="12" width="11.85546875" style="16" customWidth="1"/>
    <col min="13" max="16384" width="11.85546875" style="16"/>
  </cols>
  <sheetData>
    <row r="1" spans="1:11" ht="19.5" thickBot="1" x14ac:dyDescent="0.35">
      <c r="A1" s="21" t="s">
        <v>17</v>
      </c>
      <c r="E1" s="22"/>
      <c r="F1" s="22"/>
      <c r="G1" s="22"/>
    </row>
    <row r="2" spans="1:11" ht="16.5" thickBot="1" x14ac:dyDescent="0.3">
      <c r="A2" s="23" t="s">
        <v>12</v>
      </c>
      <c r="C2" s="183" t="str">
        <f>IF(Cash!$C$2="","",Cash!$C$2)</f>
        <v/>
      </c>
      <c r="D2" s="34" t="s">
        <v>83</v>
      </c>
      <c r="E2" s="23" t="s">
        <v>258</v>
      </c>
      <c r="F2" s="439" t="str">
        <f>IF(Cash!$G$2="","",CONCATENATE(TEXT(Cash!START,"dd-mmm-yy")," to ",TEXT(Cash!END,"dd-mmm-yy")))</f>
        <v/>
      </c>
      <c r="G2" s="440"/>
      <c r="H2" s="16"/>
    </row>
    <row r="3" spans="1:11" ht="15.75" thickBot="1" x14ac:dyDescent="0.3">
      <c r="A3" s="35"/>
      <c r="E3" s="22"/>
      <c r="F3" s="22"/>
      <c r="G3" s="22"/>
    </row>
    <row r="4" spans="1:11" s="36" customFormat="1" ht="45.75" thickBot="1" x14ac:dyDescent="0.3">
      <c r="A4" s="235" t="s">
        <v>0</v>
      </c>
      <c r="B4" s="227" t="s">
        <v>7</v>
      </c>
      <c r="C4" s="228" t="s">
        <v>1</v>
      </c>
      <c r="D4" s="229" t="s">
        <v>2</v>
      </c>
      <c r="E4" s="230" t="s">
        <v>28</v>
      </c>
      <c r="F4" s="235" t="s">
        <v>176</v>
      </c>
      <c r="G4" s="229" t="s">
        <v>11</v>
      </c>
      <c r="H4" s="230" t="s">
        <v>299</v>
      </c>
      <c r="J4" s="161" t="s">
        <v>300</v>
      </c>
      <c r="K4" s="162" t="s">
        <v>304</v>
      </c>
    </row>
    <row r="5" spans="1:11" x14ac:dyDescent="0.25">
      <c r="A5" s="214"/>
      <c r="B5" s="381"/>
      <c r="C5" s="215"/>
      <c r="D5" s="382"/>
      <c r="E5" s="375"/>
      <c r="F5" s="233"/>
      <c r="G5" s="164"/>
      <c r="H5" s="216"/>
      <c r="J5" s="166">
        <f>IF(H5="Presented",E5,$K$1)</f>
        <v>0</v>
      </c>
      <c r="K5" s="184">
        <f>IF(H5="Unpresented",E5,$K$1)</f>
        <v>0</v>
      </c>
    </row>
    <row r="6" spans="1:11" x14ac:dyDescent="0.25">
      <c r="A6" s="217"/>
      <c r="B6" s="199"/>
      <c r="C6" s="170"/>
      <c r="D6" s="383"/>
      <c r="E6" s="376"/>
      <c r="F6" s="232"/>
      <c r="G6" s="165"/>
      <c r="H6" s="173"/>
      <c r="J6" s="166">
        <f t="shared" ref="J6:J14" si="0">IF(H6="Presented",E6,$K$1)</f>
        <v>0</v>
      </c>
      <c r="K6" s="184">
        <f t="shared" ref="K6:K14" si="1">IF(H6="Unpresented",E6,$K$1)</f>
        <v>0</v>
      </c>
    </row>
    <row r="7" spans="1:11" x14ac:dyDescent="0.25">
      <c r="A7" s="217"/>
      <c r="B7" s="199"/>
      <c r="C7" s="170"/>
      <c r="D7" s="383"/>
      <c r="E7" s="376"/>
      <c r="F7" s="232"/>
      <c r="G7" s="165"/>
      <c r="H7" s="173"/>
      <c r="J7" s="166">
        <f t="shared" si="0"/>
        <v>0</v>
      </c>
      <c r="K7" s="184">
        <f t="shared" si="1"/>
        <v>0</v>
      </c>
    </row>
    <row r="8" spans="1:11" x14ac:dyDescent="0.25">
      <c r="A8" s="217"/>
      <c r="B8" s="199"/>
      <c r="C8" s="170"/>
      <c r="D8" s="383"/>
      <c r="E8" s="376"/>
      <c r="F8" s="232"/>
      <c r="G8" s="165"/>
      <c r="H8" s="173"/>
      <c r="J8" s="166">
        <f t="shared" si="0"/>
        <v>0</v>
      </c>
      <c r="K8" s="184">
        <f t="shared" si="1"/>
        <v>0</v>
      </c>
    </row>
    <row r="9" spans="1:11" x14ac:dyDescent="0.25">
      <c r="A9" s="217"/>
      <c r="B9" s="199"/>
      <c r="C9" s="170"/>
      <c r="D9" s="383"/>
      <c r="E9" s="376"/>
      <c r="F9" s="232"/>
      <c r="G9" s="165"/>
      <c r="H9" s="173"/>
      <c r="J9" s="166">
        <f t="shared" si="0"/>
        <v>0</v>
      </c>
      <c r="K9" s="184">
        <f t="shared" si="1"/>
        <v>0</v>
      </c>
    </row>
    <row r="10" spans="1:11" x14ac:dyDescent="0.25">
      <c r="A10" s="217"/>
      <c r="B10" s="199"/>
      <c r="C10" s="170"/>
      <c r="D10" s="383"/>
      <c r="E10" s="376"/>
      <c r="F10" s="232"/>
      <c r="G10" s="165"/>
      <c r="H10" s="173"/>
      <c r="J10" s="166">
        <f t="shared" si="0"/>
        <v>0</v>
      </c>
      <c r="K10" s="184">
        <f t="shared" si="1"/>
        <v>0</v>
      </c>
    </row>
    <row r="11" spans="1:11" x14ac:dyDescent="0.25">
      <c r="A11" s="217"/>
      <c r="B11" s="199"/>
      <c r="C11" s="170"/>
      <c r="D11" s="383"/>
      <c r="E11" s="376"/>
      <c r="F11" s="232"/>
      <c r="G11" s="165"/>
      <c r="H11" s="173"/>
      <c r="J11" s="166">
        <f t="shared" si="0"/>
        <v>0</v>
      </c>
      <c r="K11" s="184">
        <f t="shared" si="1"/>
        <v>0</v>
      </c>
    </row>
    <row r="12" spans="1:11" x14ac:dyDescent="0.25">
      <c r="A12" s="217"/>
      <c r="B12" s="199"/>
      <c r="C12" s="170"/>
      <c r="D12" s="383"/>
      <c r="E12" s="376"/>
      <c r="F12" s="232"/>
      <c r="G12" s="165"/>
      <c r="H12" s="173"/>
      <c r="J12" s="166">
        <f t="shared" si="0"/>
        <v>0</v>
      </c>
      <c r="K12" s="184">
        <f t="shared" si="1"/>
        <v>0</v>
      </c>
    </row>
    <row r="13" spans="1:11" x14ac:dyDescent="0.25">
      <c r="A13" s="217"/>
      <c r="B13" s="199"/>
      <c r="C13" s="170"/>
      <c r="D13" s="383"/>
      <c r="E13" s="376"/>
      <c r="F13" s="232"/>
      <c r="G13" s="165"/>
      <c r="H13" s="173"/>
      <c r="J13" s="166">
        <f t="shared" si="0"/>
        <v>0</v>
      </c>
      <c r="K13" s="184">
        <f t="shared" si="1"/>
        <v>0</v>
      </c>
    </row>
    <row r="14" spans="1:11" ht="15.75" thickBot="1" x14ac:dyDescent="0.3">
      <c r="A14" s="218"/>
      <c r="B14" s="384"/>
      <c r="C14" s="177"/>
      <c r="D14" s="385"/>
      <c r="E14" s="377"/>
      <c r="F14" s="234"/>
      <c r="G14" s="179"/>
      <c r="H14" s="180"/>
      <c r="J14" s="166">
        <f t="shared" si="0"/>
        <v>0</v>
      </c>
      <c r="K14" s="184">
        <f t="shared" si="1"/>
        <v>0</v>
      </c>
    </row>
    <row r="15" spans="1:11" ht="15.75" thickBot="1" x14ac:dyDescent="0.3">
      <c r="A15" s="35"/>
      <c r="B15" s="231"/>
      <c r="E15" s="90">
        <f t="shared" ref="E15" si="2">SUM(E5:E14)</f>
        <v>0</v>
      </c>
      <c r="F15" s="53"/>
      <c r="G15" s="53"/>
      <c r="J15" s="181">
        <f>SUM(J5:J14)</f>
        <v>0</v>
      </c>
      <c r="K15" s="185">
        <f>SUM(K5:K14)</f>
        <v>0</v>
      </c>
    </row>
  </sheetData>
  <sheetProtection sheet="1" selectLockedCells="1"/>
  <mergeCells count="1">
    <mergeCell ref="F2:G2"/>
  </mergeCells>
  <pageMargins left="0.7" right="0.7" top="0.75" bottom="0.75" header="0.3" footer="0.3"/>
  <pageSetup paperSize="9" orientation="portrait" r:id="rId1"/>
  <headerFooter>
    <oddFooter>&amp;L&amp;1#&amp;"Calibri"&amp;10&amp;K000000Private: Information that contains a small amount of sensitive data which is essential to communicate with an individual but doesn’t require to be sent via secure methods.</oddFooter>
  </headerFooter>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E57D9578-C73D-4209-A07C-A9D4AA479B6F}">
          <x14:formula1>
            <xm:f>'Centre Information'!$A$11:$A$12</xm:f>
          </x14:formula1>
          <xm:sqref>H5:H14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F8BF1-2A8F-425B-B51A-EA665A92C4B4}">
  <sheetPr codeName="Sheet7">
    <tabColor theme="5"/>
  </sheetPr>
  <dimension ref="A1:J26"/>
  <sheetViews>
    <sheetView workbookViewId="0">
      <pane ySplit="9" topLeftCell="A10" activePane="bottomLeft" state="frozen"/>
      <selection pane="bottomLeft" activeCell="G10" sqref="G10"/>
    </sheetView>
  </sheetViews>
  <sheetFormatPr defaultColWidth="8.7109375" defaultRowHeight="15" x14ac:dyDescent="0.25"/>
  <cols>
    <col min="1" max="1" width="10.5703125" style="16" customWidth="1"/>
    <col min="2" max="2" width="11.140625" style="22" customWidth="1"/>
    <col min="3" max="3" width="44.5703125" style="16" customWidth="1"/>
    <col min="4" max="4" width="107" style="16" customWidth="1"/>
    <col min="5" max="6" width="14" style="16" customWidth="1"/>
    <col min="7" max="7" width="16.28515625" style="16" customWidth="1"/>
    <col min="8" max="8" width="20.140625" style="16" customWidth="1"/>
    <col min="9" max="9" width="8.7109375" style="16"/>
    <col min="10" max="10" width="12.28515625" style="37" hidden="1" customWidth="1"/>
    <col min="11" max="16384" width="8.7109375" style="16"/>
  </cols>
  <sheetData>
    <row r="1" spans="1:10" ht="18.75" x14ac:dyDescent="0.3">
      <c r="A1" s="21" t="s">
        <v>111</v>
      </c>
      <c r="B1" s="28"/>
      <c r="G1" s="22"/>
      <c r="H1" s="22"/>
    </row>
    <row r="2" spans="1:10" ht="15.75" x14ac:dyDescent="0.25">
      <c r="A2" s="23" t="s">
        <v>12</v>
      </c>
      <c r="B2" s="28"/>
      <c r="C2" s="372" t="str">
        <f>IF(Cash!$C$2="","",Cash!$C$2)</f>
        <v/>
      </c>
      <c r="D2" s="34" t="s">
        <v>83</v>
      </c>
      <c r="E2" s="34"/>
      <c r="F2" s="34"/>
      <c r="G2" s="22"/>
      <c r="H2" s="22"/>
    </row>
    <row r="3" spans="1:10" ht="15.75" x14ac:dyDescent="0.25">
      <c r="A3" s="23" t="s">
        <v>13</v>
      </c>
      <c r="B3" s="28"/>
      <c r="C3" s="373" t="str">
        <f>IF(Cash!$G$2="","",CONCATENATE(TEXT(Cash!START,"dd-mmm-yy")," to ",TEXT(Cash!END,"dd-mmm-yy")))</f>
        <v/>
      </c>
      <c r="H3" s="22"/>
    </row>
    <row r="4" spans="1:10" x14ac:dyDescent="0.25">
      <c r="A4" s="35"/>
      <c r="B4" s="28"/>
      <c r="G4" s="22"/>
      <c r="H4" s="22"/>
    </row>
    <row r="5" spans="1:10" x14ac:dyDescent="0.25">
      <c r="A5" s="16" t="s">
        <v>30</v>
      </c>
      <c r="B5" s="28"/>
      <c r="G5" s="22"/>
      <c r="H5" s="22"/>
    </row>
    <row r="6" spans="1:10" x14ac:dyDescent="0.25">
      <c r="A6" s="16" t="s">
        <v>121</v>
      </c>
      <c r="B6" s="28"/>
      <c r="G6" s="22"/>
      <c r="H6" s="22"/>
    </row>
    <row r="7" spans="1:10" x14ac:dyDescent="0.25">
      <c r="A7" s="16" t="s">
        <v>122</v>
      </c>
      <c r="B7" s="28"/>
      <c r="G7" s="22"/>
      <c r="H7" s="22"/>
    </row>
    <row r="8" spans="1:10" ht="15.75" thickBot="1" x14ac:dyDescent="0.3">
      <c r="A8" s="35"/>
      <c r="B8" s="28"/>
      <c r="G8" s="22"/>
      <c r="H8" s="22"/>
    </row>
    <row r="9" spans="1:10" s="36" customFormat="1" ht="60.75" thickBot="1" x14ac:dyDescent="0.3">
      <c r="A9" s="236" t="s">
        <v>0</v>
      </c>
      <c r="B9" s="378" t="s">
        <v>7</v>
      </c>
      <c r="C9" s="236" t="s">
        <v>1</v>
      </c>
      <c r="D9" s="379" t="s">
        <v>2</v>
      </c>
      <c r="E9" s="379" t="s">
        <v>107</v>
      </c>
      <c r="F9" s="379" t="s">
        <v>5</v>
      </c>
      <c r="G9" s="236" t="s">
        <v>29</v>
      </c>
      <c r="H9" s="374" t="s">
        <v>11</v>
      </c>
      <c r="J9" s="52" t="s">
        <v>178</v>
      </c>
    </row>
    <row r="10" spans="1:10" x14ac:dyDescent="0.25">
      <c r="A10" s="214"/>
      <c r="B10" s="381"/>
      <c r="C10" s="215"/>
      <c r="D10" s="215"/>
      <c r="E10" s="215"/>
      <c r="F10" s="382"/>
      <c r="G10" s="375">
        <f>E10+F10</f>
        <v>0</v>
      </c>
      <c r="H10" s="216"/>
      <c r="J10" s="37">
        <f t="shared" ref="J10:J24" si="0">IF(H10=$H$1,G10,$J$1)</f>
        <v>0</v>
      </c>
    </row>
    <row r="11" spans="1:10" x14ac:dyDescent="0.25">
      <c r="A11" s="217"/>
      <c r="B11" s="199"/>
      <c r="C11" s="170"/>
      <c r="D11" s="170"/>
      <c r="E11" s="170"/>
      <c r="F11" s="383"/>
      <c r="G11" s="376">
        <f t="shared" ref="G11:G24" si="1">E11+F11</f>
        <v>0</v>
      </c>
      <c r="H11" s="173"/>
      <c r="J11" s="37">
        <f t="shared" si="0"/>
        <v>0</v>
      </c>
    </row>
    <row r="12" spans="1:10" x14ac:dyDescent="0.25">
      <c r="A12" s="217"/>
      <c r="B12" s="199"/>
      <c r="C12" s="170"/>
      <c r="D12" s="170"/>
      <c r="E12" s="170"/>
      <c r="F12" s="383"/>
      <c r="G12" s="376">
        <f t="shared" si="1"/>
        <v>0</v>
      </c>
      <c r="H12" s="173"/>
      <c r="J12" s="37">
        <f t="shared" si="0"/>
        <v>0</v>
      </c>
    </row>
    <row r="13" spans="1:10" x14ac:dyDescent="0.25">
      <c r="A13" s="217"/>
      <c r="B13" s="199"/>
      <c r="C13" s="170"/>
      <c r="D13" s="170"/>
      <c r="E13" s="170"/>
      <c r="F13" s="383"/>
      <c r="G13" s="376">
        <f t="shared" si="1"/>
        <v>0</v>
      </c>
      <c r="H13" s="173"/>
      <c r="J13" s="37">
        <f t="shared" si="0"/>
        <v>0</v>
      </c>
    </row>
    <row r="14" spans="1:10" x14ac:dyDescent="0.25">
      <c r="A14" s="217"/>
      <c r="B14" s="199"/>
      <c r="C14" s="170"/>
      <c r="D14" s="170"/>
      <c r="E14" s="170"/>
      <c r="F14" s="383"/>
      <c r="G14" s="376">
        <f t="shared" si="1"/>
        <v>0</v>
      </c>
      <c r="H14" s="173"/>
      <c r="J14" s="37">
        <f t="shared" si="0"/>
        <v>0</v>
      </c>
    </row>
    <row r="15" spans="1:10" x14ac:dyDescent="0.25">
      <c r="A15" s="217"/>
      <c r="B15" s="199"/>
      <c r="C15" s="170"/>
      <c r="D15" s="170"/>
      <c r="E15" s="170"/>
      <c r="F15" s="383"/>
      <c r="G15" s="376">
        <f t="shared" si="1"/>
        <v>0</v>
      </c>
      <c r="H15" s="173"/>
      <c r="J15" s="37">
        <f t="shared" si="0"/>
        <v>0</v>
      </c>
    </row>
    <row r="16" spans="1:10" x14ac:dyDescent="0.25">
      <c r="A16" s="217"/>
      <c r="B16" s="199"/>
      <c r="C16" s="170"/>
      <c r="D16" s="170"/>
      <c r="E16" s="170"/>
      <c r="F16" s="383"/>
      <c r="G16" s="376">
        <f t="shared" si="1"/>
        <v>0</v>
      </c>
      <c r="H16" s="173"/>
      <c r="J16" s="37">
        <f t="shared" si="0"/>
        <v>0</v>
      </c>
    </row>
    <row r="17" spans="1:10" x14ac:dyDescent="0.25">
      <c r="A17" s="217"/>
      <c r="B17" s="199"/>
      <c r="C17" s="170"/>
      <c r="D17" s="170"/>
      <c r="E17" s="170"/>
      <c r="F17" s="383"/>
      <c r="G17" s="376">
        <f t="shared" si="1"/>
        <v>0</v>
      </c>
      <c r="H17" s="173"/>
      <c r="J17" s="37">
        <f t="shared" si="0"/>
        <v>0</v>
      </c>
    </row>
    <row r="18" spans="1:10" x14ac:dyDescent="0.25">
      <c r="A18" s="217"/>
      <c r="B18" s="199"/>
      <c r="C18" s="170"/>
      <c r="D18" s="170"/>
      <c r="E18" s="170"/>
      <c r="F18" s="383"/>
      <c r="G18" s="376">
        <f t="shared" si="1"/>
        <v>0</v>
      </c>
      <c r="H18" s="173"/>
      <c r="J18" s="37">
        <f t="shared" si="0"/>
        <v>0</v>
      </c>
    </row>
    <row r="19" spans="1:10" x14ac:dyDescent="0.25">
      <c r="A19" s="217"/>
      <c r="B19" s="199"/>
      <c r="C19" s="170"/>
      <c r="D19" s="170"/>
      <c r="E19" s="170"/>
      <c r="F19" s="383"/>
      <c r="G19" s="376">
        <f t="shared" si="1"/>
        <v>0</v>
      </c>
      <c r="H19" s="173"/>
      <c r="J19" s="37">
        <f t="shared" si="0"/>
        <v>0</v>
      </c>
    </row>
    <row r="20" spans="1:10" x14ac:dyDescent="0.25">
      <c r="A20" s="217"/>
      <c r="B20" s="199"/>
      <c r="C20" s="170"/>
      <c r="D20" s="170"/>
      <c r="E20" s="170"/>
      <c r="F20" s="383"/>
      <c r="G20" s="376">
        <f t="shared" si="1"/>
        <v>0</v>
      </c>
      <c r="H20" s="173"/>
      <c r="J20" s="37">
        <f t="shared" si="0"/>
        <v>0</v>
      </c>
    </row>
    <row r="21" spans="1:10" x14ac:dyDescent="0.25">
      <c r="A21" s="217"/>
      <c r="B21" s="199"/>
      <c r="C21" s="170"/>
      <c r="D21" s="170"/>
      <c r="E21" s="170"/>
      <c r="F21" s="383"/>
      <c r="G21" s="376">
        <f t="shared" si="1"/>
        <v>0</v>
      </c>
      <c r="H21" s="173"/>
      <c r="J21" s="37">
        <f t="shared" si="0"/>
        <v>0</v>
      </c>
    </row>
    <row r="22" spans="1:10" x14ac:dyDescent="0.25">
      <c r="A22" s="217"/>
      <c r="B22" s="199"/>
      <c r="C22" s="170"/>
      <c r="D22" s="170"/>
      <c r="E22" s="170"/>
      <c r="F22" s="383"/>
      <c r="G22" s="376">
        <f t="shared" si="1"/>
        <v>0</v>
      </c>
      <c r="H22" s="173"/>
      <c r="J22" s="37">
        <f t="shared" si="0"/>
        <v>0</v>
      </c>
    </row>
    <row r="23" spans="1:10" x14ac:dyDescent="0.25">
      <c r="A23" s="217"/>
      <c r="B23" s="199"/>
      <c r="C23" s="170"/>
      <c r="D23" s="170"/>
      <c r="E23" s="170"/>
      <c r="F23" s="383"/>
      <c r="G23" s="376">
        <f t="shared" si="1"/>
        <v>0</v>
      </c>
      <c r="H23" s="173"/>
      <c r="J23" s="37">
        <f t="shared" si="0"/>
        <v>0</v>
      </c>
    </row>
    <row r="24" spans="1:10" ht="15.75" thickBot="1" x14ac:dyDescent="0.3">
      <c r="A24" s="218"/>
      <c r="B24" s="384"/>
      <c r="C24" s="177"/>
      <c r="D24" s="177"/>
      <c r="E24" s="177"/>
      <c r="F24" s="385"/>
      <c r="G24" s="377">
        <f t="shared" si="1"/>
        <v>0</v>
      </c>
      <c r="H24" s="180"/>
      <c r="J24" s="37">
        <f t="shared" si="0"/>
        <v>0</v>
      </c>
    </row>
    <row r="25" spans="1:10" ht="15.75" thickBot="1" x14ac:dyDescent="0.3">
      <c r="A25" s="35"/>
      <c r="B25" s="380"/>
      <c r="G25" s="90">
        <f>SUM(G10:G24)</f>
        <v>0</v>
      </c>
      <c r="H25" s="22"/>
      <c r="J25" s="37">
        <f>SUM(J10:J24)</f>
        <v>0</v>
      </c>
    </row>
    <row r="26" spans="1:10" x14ac:dyDescent="0.25">
      <c r="B26" s="38"/>
      <c r="H26" s="22"/>
    </row>
  </sheetData>
  <sheetProtection sheet="1" objects="1" scenarios="1" selectLockedCells="1"/>
  <phoneticPr fontId="17" type="noConversion"/>
  <pageMargins left="0.7" right="0.7" top="0.75" bottom="0.75" header="0.3" footer="0.3"/>
  <pageSetup paperSize="9" orientation="portrait" r:id="rId1"/>
  <headerFooter>
    <oddFooter>&amp;L&amp;1#&amp;"Calibri"&amp;10&amp;K000000Private: Information that contains a small amount of sensitive data which is essential to communicate with an individual but doesn’t require to be sent via secure methods.</oddFooter>
  </headerFooter>
  <ignoredErrors>
    <ignoredError sqref="G10:G12 G13:G24" unlockedFormula="1"/>
  </ignoredErrors>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56A4E-E014-4938-B2B1-CE17B08AF07C}">
  <sheetPr codeName="Sheet8">
    <tabColor theme="5"/>
  </sheetPr>
  <dimension ref="A1:L19"/>
  <sheetViews>
    <sheetView topLeftCell="A3" workbookViewId="0">
      <selection activeCell="C5" sqref="C5"/>
    </sheetView>
  </sheetViews>
  <sheetFormatPr defaultColWidth="8.7109375" defaultRowHeight="15" x14ac:dyDescent="0.25"/>
  <cols>
    <col min="1" max="1" width="13.85546875" style="142" customWidth="1"/>
    <col min="2" max="2" width="14.5703125" style="142" customWidth="1"/>
    <col min="3" max="3" width="19.28515625" style="142" customWidth="1"/>
    <col min="4" max="4" width="8.7109375" style="142"/>
    <col min="5" max="5" width="10.7109375" style="142" bestFit="1" customWidth="1"/>
    <col min="6" max="16384" width="8.7109375" style="142"/>
  </cols>
  <sheetData>
    <row r="1" spans="1:12" ht="19.5" thickBot="1" x14ac:dyDescent="0.35">
      <c r="A1" s="24" t="s">
        <v>67</v>
      </c>
      <c r="B1" s="10"/>
      <c r="C1" s="9"/>
      <c r="D1" s="9"/>
      <c r="E1" s="10"/>
      <c r="F1" s="25"/>
      <c r="G1" s="26"/>
      <c r="H1" s="26"/>
      <c r="I1" s="26"/>
      <c r="J1" s="26"/>
      <c r="K1" s="26"/>
      <c r="L1" s="9"/>
    </row>
    <row r="2" spans="1:12" ht="15.75" x14ac:dyDescent="0.25">
      <c r="A2" s="27" t="s">
        <v>12</v>
      </c>
      <c r="B2" s="10"/>
      <c r="C2" s="441" t="str">
        <f>IF(Cash!$C$2="","",Cash!$C$2)</f>
        <v/>
      </c>
      <c r="D2" s="442"/>
      <c r="E2" s="443"/>
      <c r="F2" s="25"/>
      <c r="G2" s="26"/>
      <c r="H2" s="26"/>
      <c r="I2" s="26"/>
      <c r="J2" s="26"/>
      <c r="K2" s="26"/>
      <c r="L2" s="9"/>
    </row>
    <row r="3" spans="1:12" ht="16.5" thickBot="1" x14ac:dyDescent="0.3">
      <c r="A3" s="27" t="s">
        <v>13</v>
      </c>
      <c r="B3" s="10"/>
      <c r="C3" s="446" t="str">
        <f>IF(Cash!$G$2="","",CONCATENATE(TEXT(Cash!START,"dd-mmm-yy")," to ",TEXT(Cash!END,"dd-mmm-yy")))</f>
        <v/>
      </c>
      <c r="D3" s="447"/>
      <c r="E3" s="448"/>
      <c r="F3" s="25"/>
      <c r="G3" s="10" t="s">
        <v>313</v>
      </c>
      <c r="H3" s="26"/>
      <c r="I3" s="26"/>
      <c r="J3" s="26"/>
      <c r="K3" s="26"/>
      <c r="L3" s="9"/>
    </row>
    <row r="4" spans="1:12" ht="15.75" x14ac:dyDescent="0.25">
      <c r="A4" s="27"/>
      <c r="B4" s="10"/>
      <c r="C4" s="143"/>
      <c r="E4" s="144"/>
      <c r="F4" s="145"/>
      <c r="G4" s="146"/>
      <c r="H4" s="146"/>
      <c r="I4" s="146"/>
      <c r="J4" s="146"/>
      <c r="K4" s="146"/>
    </row>
    <row r="5" spans="1:12" ht="96.75" customHeight="1" thickBot="1" x14ac:dyDescent="0.3">
      <c r="A5" s="444" t="s">
        <v>283</v>
      </c>
      <c r="B5" s="445"/>
    </row>
    <row r="6" spans="1:12" ht="16.5" thickTop="1" thickBot="1" x14ac:dyDescent="0.3">
      <c r="A6" s="147" t="s">
        <v>13</v>
      </c>
      <c r="B6" s="148" t="s">
        <v>263</v>
      </c>
    </row>
    <row r="7" spans="1:12" ht="15.75" thickTop="1" x14ac:dyDescent="0.25">
      <c r="A7" s="149"/>
      <c r="B7" s="150"/>
    </row>
    <row r="8" spans="1:12" x14ac:dyDescent="0.25">
      <c r="A8" s="151"/>
      <c r="B8" s="150"/>
    </row>
    <row r="9" spans="1:12" x14ac:dyDescent="0.25">
      <c r="A9" s="149"/>
      <c r="B9" s="150"/>
    </row>
    <row r="10" spans="1:12" x14ac:dyDescent="0.25">
      <c r="A10" s="151"/>
      <c r="B10" s="150"/>
    </row>
    <row r="11" spans="1:12" x14ac:dyDescent="0.25">
      <c r="A11" s="149"/>
      <c r="B11" s="150"/>
    </row>
    <row r="12" spans="1:12" x14ac:dyDescent="0.25">
      <c r="A12" s="151"/>
      <c r="B12" s="150"/>
    </row>
    <row r="13" spans="1:12" x14ac:dyDescent="0.25">
      <c r="A13" s="149"/>
      <c r="B13" s="150"/>
    </row>
    <row r="14" spans="1:12" x14ac:dyDescent="0.25">
      <c r="A14" s="151"/>
      <c r="B14" s="150"/>
    </row>
    <row r="15" spans="1:12" x14ac:dyDescent="0.25">
      <c r="A15" s="149"/>
      <c r="B15" s="150"/>
    </row>
    <row r="16" spans="1:12" x14ac:dyDescent="0.25">
      <c r="A16" s="151"/>
      <c r="B16" s="150"/>
    </row>
    <row r="17" spans="1:2" x14ac:dyDescent="0.25">
      <c r="A17" s="149"/>
      <c r="B17" s="150"/>
    </row>
    <row r="18" spans="1:2" ht="15.75" thickBot="1" x14ac:dyDescent="0.3">
      <c r="A18" s="151"/>
      <c r="B18" s="150"/>
    </row>
    <row r="19" spans="1:2" ht="15.75" thickTop="1" x14ac:dyDescent="0.25">
      <c r="A19" s="152" t="s">
        <v>277</v>
      </c>
      <c r="B19" s="153">
        <f>SUM(B7:B18)</f>
        <v>0</v>
      </c>
    </row>
  </sheetData>
  <sheetProtection sheet="1" selectLockedCells="1"/>
  <mergeCells count="3">
    <mergeCell ref="C2:E2"/>
    <mergeCell ref="A5:B5"/>
    <mergeCell ref="C3:E3"/>
  </mergeCells>
  <pageMargins left="0.7" right="0.7" top="0.75" bottom="0.75" header="0.3" footer="0.3"/>
  <pageSetup paperSize="9" orientation="portrait" horizontalDpi="300" verticalDpi="300" r:id="rId1"/>
  <headerFooter>
    <oddFooter>&amp;L&amp;1#&amp;"Calibri"&amp;10&amp;K000000Private: Information that contains a small amount of sensitive data which is essential to communicate with an individual but doesn’t require to be sent via secure methods.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778CF-15ED-48F9-8276-BC3E71F36ECB}">
  <sheetPr codeName="Sheet9">
    <tabColor theme="5"/>
  </sheetPr>
  <dimension ref="A1:Q42"/>
  <sheetViews>
    <sheetView workbookViewId="0">
      <selection activeCell="E8" sqref="E8"/>
    </sheetView>
  </sheetViews>
  <sheetFormatPr defaultColWidth="8.7109375" defaultRowHeight="15" x14ac:dyDescent="0.25"/>
  <cols>
    <col min="1" max="1" width="32" style="16" customWidth="1"/>
    <col min="2" max="2" width="3.5703125" style="16" customWidth="1"/>
    <col min="3" max="3" width="24.5703125" style="20" bestFit="1" customWidth="1"/>
    <col min="4" max="4" width="5.140625" style="16" customWidth="1"/>
    <col min="5" max="5" width="14.85546875" style="20" customWidth="1"/>
    <col min="6" max="6" width="3.5703125" style="16" customWidth="1"/>
    <col min="7" max="7" width="14.85546875" style="16" customWidth="1"/>
    <col min="8" max="8" width="21.85546875" style="16" customWidth="1"/>
    <col min="9" max="9" width="10.7109375" style="16" customWidth="1"/>
    <col min="10" max="10" width="12.28515625" style="16" customWidth="1"/>
    <col min="11" max="11" width="15.7109375" style="16" customWidth="1"/>
    <col min="12" max="12" width="20.7109375" style="16" customWidth="1"/>
    <col min="13" max="15" width="8.7109375" style="16"/>
    <col min="16" max="16" width="9.140625" style="16" customWidth="1"/>
    <col min="17" max="16384" width="8.7109375" style="16"/>
  </cols>
  <sheetData>
    <row r="1" spans="1:16" ht="19.5" thickBot="1" x14ac:dyDescent="0.35">
      <c r="A1" s="21" t="s">
        <v>80</v>
      </c>
      <c r="B1" s="28"/>
      <c r="C1" s="16"/>
    </row>
    <row r="2" spans="1:16" ht="15.75" x14ac:dyDescent="0.25">
      <c r="A2" s="23" t="s">
        <v>12</v>
      </c>
      <c r="B2" s="28"/>
      <c r="C2" s="441" t="str">
        <f>IF(Cash!$C$2="","",Cash!$C$2)</f>
        <v/>
      </c>
      <c r="D2" s="442"/>
      <c r="E2" s="443"/>
    </row>
    <row r="3" spans="1:16" ht="16.5" thickBot="1" x14ac:dyDescent="0.3">
      <c r="A3" s="23" t="s">
        <v>258</v>
      </c>
      <c r="B3" s="28"/>
      <c r="C3" s="459" t="str">
        <f>IF(Cash!$G$2="","",CONCATENATE(TEXT(Cash!START,"dd-mmm-yy")," to ",TEXT(Cash!END,"dd-mmm-yy")))</f>
        <v/>
      </c>
      <c r="D3" s="447"/>
      <c r="E3" s="448"/>
      <c r="K3" s="94"/>
      <c r="P3" s="105"/>
    </row>
    <row r="4" spans="1:16" ht="18.75" x14ac:dyDescent="0.3">
      <c r="A4" s="15"/>
      <c r="B4" s="15"/>
      <c r="C4" s="29"/>
    </row>
    <row r="5" spans="1:16" ht="15.75" x14ac:dyDescent="0.25">
      <c r="E5" s="30" t="s">
        <v>115</v>
      </c>
    </row>
    <row r="6" spans="1:16" x14ac:dyDescent="0.25">
      <c r="E6" s="16" t="s">
        <v>109</v>
      </c>
    </row>
    <row r="7" spans="1:16" ht="15.75" thickBot="1" x14ac:dyDescent="0.3"/>
    <row r="8" spans="1:16" ht="15.75" thickBot="1" x14ac:dyDescent="0.3">
      <c r="A8" s="16" t="s">
        <v>69</v>
      </c>
      <c r="E8" s="193"/>
    </row>
    <row r="9" spans="1:16" ht="15.75" thickBot="1" x14ac:dyDescent="0.3"/>
    <row r="10" spans="1:16" ht="15.75" thickBot="1" x14ac:dyDescent="0.3">
      <c r="A10" s="16" t="s">
        <v>314</v>
      </c>
      <c r="E10" s="106"/>
      <c r="G10" s="107" t="s">
        <v>158</v>
      </c>
      <c r="H10" s="108"/>
      <c r="I10" s="108"/>
      <c r="J10" s="108"/>
      <c r="K10" s="108"/>
      <c r="L10" s="109"/>
    </row>
    <row r="12" spans="1:16" x14ac:dyDescent="0.25">
      <c r="A12" s="16" t="s">
        <v>70</v>
      </c>
      <c r="C12" s="16"/>
      <c r="E12" s="20">
        <f>-'Chqs to Payee'!S46-'Chqs to Cash'!J18-'Unpresented Chqs'!J25</f>
        <v>0</v>
      </c>
    </row>
    <row r="13" spans="1:16" ht="15.75" thickBot="1" x14ac:dyDescent="0.3"/>
    <row r="14" spans="1:16" ht="15.75" thickBot="1" x14ac:dyDescent="0.3">
      <c r="A14" s="16" t="s">
        <v>261</v>
      </c>
      <c r="E14" s="106"/>
      <c r="F14" s="110"/>
    </row>
    <row r="16" spans="1:16" x14ac:dyDescent="0.25">
      <c r="A16" s="16" t="s">
        <v>315</v>
      </c>
      <c r="C16" s="1" t="s">
        <v>262</v>
      </c>
      <c r="D16" s="111" t="s">
        <v>263</v>
      </c>
      <c r="E16" s="1" t="s">
        <v>264</v>
      </c>
      <c r="G16" s="449" t="s">
        <v>265</v>
      </c>
      <c r="H16" s="450"/>
      <c r="I16" s="451"/>
      <c r="K16" s="449" t="s">
        <v>266</v>
      </c>
      <c r="L16" s="450"/>
      <c r="M16" s="450"/>
      <c r="N16" s="450"/>
      <c r="O16" s="451"/>
    </row>
    <row r="17" spans="1:17" x14ac:dyDescent="0.25">
      <c r="C17" s="111">
        <v>50</v>
      </c>
      <c r="D17" s="112"/>
      <c r="E17" s="113">
        <f>Table813[[#This Row],[Denomination Breakdown]]*Table813[[#This Row],[Qty]]</f>
        <v>0</v>
      </c>
      <c r="G17" s="452" t="s">
        <v>72</v>
      </c>
      <c r="H17" s="114" t="s">
        <v>267</v>
      </c>
      <c r="I17" s="115">
        <f>E14</f>
        <v>0</v>
      </c>
      <c r="K17" s="116" t="s">
        <v>268</v>
      </c>
      <c r="L17" s="117" t="s">
        <v>269</v>
      </c>
      <c r="M17" s="118"/>
      <c r="N17" s="119"/>
      <c r="O17" s="120"/>
    </row>
    <row r="18" spans="1:17" x14ac:dyDescent="0.25">
      <c r="C18" s="111">
        <v>20</v>
      </c>
      <c r="D18" s="112"/>
      <c r="E18" s="113">
        <f>Table813[[#This Row],[Denomination Breakdown]]*Table813[[#This Row],[Qty]]</f>
        <v>0</v>
      </c>
      <c r="G18" s="453"/>
      <c r="H18" s="121" t="s">
        <v>71</v>
      </c>
      <c r="I18" s="115">
        <f>'Chqs to Cash'!E15</f>
        <v>0</v>
      </c>
      <c r="K18" s="122" t="s">
        <v>270</v>
      </c>
      <c r="M18" s="123" t="s">
        <v>271</v>
      </c>
      <c r="O18" s="124"/>
    </row>
    <row r="19" spans="1:17" x14ac:dyDescent="0.25">
      <c r="C19" s="111">
        <v>10</v>
      </c>
      <c r="D19" s="112"/>
      <c r="E19" s="113">
        <f>Table813[[#This Row],[Denomination Breakdown]]*Table813[[#This Row],[Qty]]</f>
        <v>0</v>
      </c>
      <c r="G19" s="453"/>
      <c r="H19" s="121" t="s">
        <v>272</v>
      </c>
      <c r="I19" s="115">
        <f>-Cash!G106</f>
        <v>0</v>
      </c>
      <c r="K19" s="122" t="s">
        <v>273</v>
      </c>
      <c r="O19" s="125"/>
    </row>
    <row r="20" spans="1:17" x14ac:dyDescent="0.25">
      <c r="C20" s="111">
        <v>5</v>
      </c>
      <c r="D20" s="112"/>
      <c r="E20" s="113">
        <f>Table813[[#This Row],[Denomination Breakdown]]*Table813[[#This Row],[Qty]]</f>
        <v>0</v>
      </c>
      <c r="G20" s="126" t="s">
        <v>73</v>
      </c>
      <c r="H20" s="124"/>
      <c r="I20" s="115">
        <f>ROUND(SUM(I17:I19)-Table813[[#Totals],[Total]],2)</f>
        <v>0</v>
      </c>
      <c r="K20" s="122" t="s">
        <v>274</v>
      </c>
      <c r="M20" s="127"/>
      <c r="O20" s="124"/>
    </row>
    <row r="21" spans="1:17" x14ac:dyDescent="0.25">
      <c r="C21" s="111">
        <v>2</v>
      </c>
      <c r="D21" s="112"/>
      <c r="E21" s="113">
        <f>Table813[[#This Row],[Denomination Breakdown]]*Table813[[#This Row],[Qty]]</f>
        <v>0</v>
      </c>
      <c r="G21" s="128"/>
      <c r="H21" s="129" t="s">
        <v>275</v>
      </c>
      <c r="I21" s="130">
        <f>'Chqs to Cash'!K15</f>
        <v>0</v>
      </c>
      <c r="K21" s="131" t="s">
        <v>276</v>
      </c>
      <c r="L21" s="132"/>
      <c r="M21" s="132"/>
      <c r="N21" s="132"/>
      <c r="O21" s="133"/>
    </row>
    <row r="22" spans="1:17" x14ac:dyDescent="0.25">
      <c r="C22" s="111">
        <v>1</v>
      </c>
      <c r="D22" s="112"/>
      <c r="E22" s="113">
        <f>Table813[[#This Row],[Denomination Breakdown]]*Table813[[#This Row],[Qty]]</f>
        <v>0</v>
      </c>
      <c r="G22" s="454" t="str">
        <f>IF(I20=0,"OK TO PROCESS","ERROR")</f>
        <v>OK TO PROCESS</v>
      </c>
      <c r="H22" s="455"/>
      <c r="I22" s="456"/>
    </row>
    <row r="23" spans="1:17" x14ac:dyDescent="0.25">
      <c r="C23" s="111">
        <v>0.5</v>
      </c>
      <c r="D23" s="112"/>
      <c r="E23" s="113">
        <f>Table813[[#This Row],[Denomination Breakdown]]*Table813[[#This Row],[Qty]]</f>
        <v>0</v>
      </c>
    </row>
    <row r="24" spans="1:17" x14ac:dyDescent="0.25">
      <c r="C24" s="111">
        <v>0.2</v>
      </c>
      <c r="D24" s="112"/>
      <c r="E24" s="113">
        <f>Table813[[#This Row],[Denomination Breakdown]]*Table813[[#This Row],[Qty]]</f>
        <v>0</v>
      </c>
    </row>
    <row r="25" spans="1:17" x14ac:dyDescent="0.25">
      <c r="C25" s="111">
        <v>0.1</v>
      </c>
      <c r="D25" s="112"/>
      <c r="E25" s="113">
        <f>Table813[[#This Row],[Denomination Breakdown]]*Table813[[#This Row],[Qty]]</f>
        <v>0</v>
      </c>
    </row>
    <row r="26" spans="1:17" x14ac:dyDescent="0.25">
      <c r="C26" s="111">
        <v>0.05</v>
      </c>
      <c r="D26" s="112"/>
      <c r="E26" s="113">
        <f>Table813[[#This Row],[Denomination Breakdown]]*Table813[[#This Row],[Qty]]</f>
        <v>0</v>
      </c>
    </row>
    <row r="27" spans="1:17" x14ac:dyDescent="0.25">
      <c r="C27" s="111">
        <v>0.02</v>
      </c>
      <c r="D27" s="112"/>
      <c r="E27" s="113">
        <f>Table813[[#This Row],[Denomination Breakdown]]*Table813[[#This Row],[Qty]]</f>
        <v>0</v>
      </c>
    </row>
    <row r="28" spans="1:17" ht="15.75" thickBot="1" x14ac:dyDescent="0.3">
      <c r="C28" s="111">
        <v>0.01</v>
      </c>
      <c r="D28" s="112"/>
      <c r="E28" s="113">
        <f>Table813[[#This Row],[Denomination Breakdown]]*Table813[[#This Row],[Qty]]</f>
        <v>0</v>
      </c>
    </row>
    <row r="29" spans="1:17" ht="15.75" thickBot="1" x14ac:dyDescent="0.3">
      <c r="C29" s="134" t="s">
        <v>277</v>
      </c>
      <c r="D29" s="135"/>
      <c r="E29" s="237">
        <f>SUBTOTAL(109,Table813[Total])</f>
        <v>0</v>
      </c>
      <c r="F29" s="110"/>
      <c r="G29" s="136" t="s">
        <v>278</v>
      </c>
      <c r="H29" s="137"/>
      <c r="I29" s="136" t="s">
        <v>279</v>
      </c>
      <c r="J29" s="138"/>
      <c r="K29" s="136" t="s">
        <v>280</v>
      </c>
      <c r="L29" s="137"/>
      <c r="M29" s="136" t="s">
        <v>279</v>
      </c>
      <c r="N29" s="138"/>
    </row>
    <row r="30" spans="1:17" ht="15.75" thickBot="1" x14ac:dyDescent="0.3"/>
    <row r="31" spans="1:17" ht="15.75" thickBot="1" x14ac:dyDescent="0.3">
      <c r="A31" s="16" t="s">
        <v>74</v>
      </c>
      <c r="C31" s="16"/>
      <c r="E31" s="139">
        <f>'Bank St'!B19</f>
        <v>0</v>
      </c>
      <c r="G31" s="460" t="s">
        <v>281</v>
      </c>
      <c r="H31" s="461"/>
      <c r="I31" s="461"/>
      <c r="J31" s="461"/>
      <c r="K31" s="461"/>
      <c r="L31" s="461"/>
      <c r="M31" s="461"/>
      <c r="N31" s="461"/>
      <c r="O31" s="461"/>
      <c r="P31" s="461"/>
      <c r="Q31" s="462"/>
    </row>
    <row r="33" spans="1:16" x14ac:dyDescent="0.25">
      <c r="A33" s="16" t="s">
        <v>75</v>
      </c>
      <c r="E33" s="10">
        <f>E10+E12+E29+E31</f>
        <v>0</v>
      </c>
      <c r="F33" s="110"/>
      <c r="G33" s="463" t="s">
        <v>79</v>
      </c>
      <c r="H33" s="464"/>
      <c r="J33" s="140"/>
      <c r="M33" s="110"/>
      <c r="P33" s="110"/>
    </row>
    <row r="34" spans="1:16" ht="15.75" thickBot="1" x14ac:dyDescent="0.3">
      <c r="A34" s="16" t="s">
        <v>76</v>
      </c>
      <c r="E34" s="20">
        <f>Cash!G106+'Chqs to Payee'!G46</f>
        <v>0</v>
      </c>
      <c r="G34" s="465">
        <f>ROUND(E34-(Cash!G106+'Chqs to Payee'!G46),2)</f>
        <v>0</v>
      </c>
      <c r="H34" s="466"/>
    </row>
    <row r="35" spans="1:16" ht="16.5" thickTop="1" thickBot="1" x14ac:dyDescent="0.3">
      <c r="A35" s="16" t="s">
        <v>77</v>
      </c>
      <c r="E35" s="141">
        <f>SUM(E33:E34)</f>
        <v>0</v>
      </c>
      <c r="G35" s="457" t="str">
        <f>IF(G34=0,"OK TO PROCESS","ERROR")</f>
        <v>OK TO PROCESS</v>
      </c>
      <c r="H35" s="458"/>
    </row>
    <row r="36" spans="1:16" ht="15.75" thickTop="1" x14ac:dyDescent="0.25">
      <c r="G36" s="28"/>
      <c r="H36" s="28"/>
    </row>
    <row r="37" spans="1:16" x14ac:dyDescent="0.25">
      <c r="G37" s="463" t="s">
        <v>78</v>
      </c>
      <c r="H37" s="464"/>
    </row>
    <row r="38" spans="1:16" ht="15.75" thickBot="1" x14ac:dyDescent="0.3">
      <c r="A38" s="16" t="s">
        <v>282</v>
      </c>
      <c r="E38" s="141" t="str">
        <f>IF(ISBLANK(Cash!C2)," ",VLOOKUP(C2,'Centre Information'!A3:F7,2))</f>
        <v xml:space="preserve"> </v>
      </c>
      <c r="G38" s="465" t="str">
        <f>IF(E38=" ","",(ROUND(E35-E38,2)))</f>
        <v/>
      </c>
      <c r="H38" s="466"/>
    </row>
    <row r="39" spans="1:16" ht="15.75" thickTop="1" x14ac:dyDescent="0.25">
      <c r="G39" s="457" t="str">
        <f>IF(G38=0,"OK TO PROCESS","ERROR")</f>
        <v>ERROR</v>
      </c>
      <c r="H39" s="458"/>
    </row>
    <row r="40" spans="1:16" x14ac:dyDescent="0.25">
      <c r="C40" s="16"/>
    </row>
    <row r="41" spans="1:16" x14ac:dyDescent="0.25">
      <c r="C41" s="16"/>
      <c r="G41" s="20"/>
    </row>
    <row r="42" spans="1:16" x14ac:dyDescent="0.25">
      <c r="C42" s="16"/>
    </row>
  </sheetData>
  <sheetProtection sheet="1" selectLockedCells="1"/>
  <mergeCells count="13">
    <mergeCell ref="G39:H39"/>
    <mergeCell ref="C3:E3"/>
    <mergeCell ref="G31:Q31"/>
    <mergeCell ref="G33:H33"/>
    <mergeCell ref="G34:H34"/>
    <mergeCell ref="G35:H35"/>
    <mergeCell ref="G37:H37"/>
    <mergeCell ref="G38:H38"/>
    <mergeCell ref="C2:E2"/>
    <mergeCell ref="G16:I16"/>
    <mergeCell ref="K16:O16"/>
    <mergeCell ref="G17:G19"/>
    <mergeCell ref="G22:I22"/>
  </mergeCells>
  <conditionalFormatting sqref="G35:G36">
    <cfRule type="containsText" dxfId="22" priority="5" operator="containsText" text="ERROR">
      <formula>NOT(ISERROR(SEARCH("ERROR",G35)))</formula>
    </cfRule>
    <cfRule type="containsText" dxfId="21" priority="6" operator="containsText" text="OK TO PROCESS">
      <formula>NOT(ISERROR(SEARCH("OK TO PROCESS",G35)))</formula>
    </cfRule>
  </conditionalFormatting>
  <conditionalFormatting sqref="G39">
    <cfRule type="containsText" dxfId="20" priority="7" operator="containsText" text="ERROR">
      <formula>NOT(ISERROR(SEARCH("ERROR",G39)))</formula>
    </cfRule>
    <cfRule type="containsText" dxfId="19" priority="8" operator="containsText" text="OK TO PROCESS">
      <formula>NOT(ISERROR(SEARCH("OK TO PROCESS",G39)))</formula>
    </cfRule>
  </conditionalFormatting>
  <conditionalFormatting sqref="G22:I22">
    <cfRule type="containsText" dxfId="18" priority="1" operator="containsText" text="ERROR">
      <formula>NOT(ISERROR(SEARCH("ERROR",G22)))</formula>
    </cfRule>
    <cfRule type="containsText" dxfId="17" priority="2" stopIfTrue="1" operator="containsText" text="OK TO PROCESS">
      <formula>NOT(ISERROR(SEARCH("OK TO PROCESS",G22)))</formula>
    </cfRule>
  </conditionalFormatting>
  <conditionalFormatting sqref="H21:I21">
    <cfRule type="containsText" dxfId="16" priority="9" operator="containsText" text="ERROR">
      <formula>NOT(ISERROR(SEARCH("ERROR",H21)))</formula>
    </cfRule>
    <cfRule type="containsText" dxfId="15" priority="10" stopIfTrue="1" operator="containsText" text="OK TO PROCESS">
      <formula>NOT(ISERROR(SEARCH("OK TO PROCESS",H21)))</formula>
    </cfRule>
  </conditionalFormatting>
  <conditionalFormatting sqref="K21:M21">
    <cfRule type="containsText" dxfId="14" priority="3" operator="containsText" text="ERROR">
      <formula>NOT(ISERROR(SEARCH("ERROR",K21)))</formula>
    </cfRule>
    <cfRule type="containsText" dxfId="13" priority="4" stopIfTrue="1" operator="containsText" text="OK TO PROCESS">
      <formula>NOT(ISERROR(SEARCH("OK TO PROCESS",K21)))</formula>
    </cfRule>
  </conditionalFormatting>
  <dataValidations xWindow="601" yWindow="408" count="1">
    <dataValidation errorStyle="warning" allowBlank="1" showInputMessage="1" promptTitle="WARNING:" prompt="YOU ARE ABOUT TO OVERRIDE A FORMULA IN THIS CELL._x000a__x000a_If you have multiple &quot;Claims Not Yet Received&quot; you should use the table on the &quot;Bank St&quot; tab to list multiple claim amounts._x000a__x000a_If you only have one outstanding claim, please continue." sqref="E31" xr:uid="{B640DE34-14D7-47DE-B98A-33C78DB17CAE}"/>
  </dataValidations>
  <pageMargins left="0.7" right="0.7" top="0.75" bottom="0.75" header="0.3" footer="0.3"/>
  <pageSetup paperSize="9" orientation="portrait" horizontalDpi="300" verticalDpi="300" r:id="rId1"/>
  <headerFooter>
    <oddFooter>&amp;L&amp;1#&amp;"Calibri"&amp;10&amp;K000000Private: Information that contains a small amount of sensitive data which is essential to communicate with an individual but doesn’t require to be sent via secure methods.</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712541B8D8A445855D579DCD10E17E" ma:contentTypeVersion="4" ma:contentTypeDescription="Create a new document." ma:contentTypeScope="" ma:versionID="dca336b84e2417b93a7b4669b4d07b3c">
  <xsd:schema xmlns:xsd="http://www.w3.org/2001/XMLSchema" xmlns:xs="http://www.w3.org/2001/XMLSchema" xmlns:p="http://schemas.microsoft.com/office/2006/metadata/properties" xmlns:ns2="fd1cf6e2-5505-4cbd-8587-019aaa4360f2" targetNamespace="http://schemas.microsoft.com/office/2006/metadata/properties" ma:root="true" ma:fieldsID="3f9789f922e718d2daa5ccda1ac5ab63" ns2:_="">
    <xsd:import namespace="fd1cf6e2-5505-4cbd-8587-019aaa4360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cf6e2-5505-4cbd-8587-019aaa4360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2F72A9-CD81-4863-9E4A-F5582E536007}"/>
</file>

<file path=customXml/itemProps2.xml><?xml version="1.0" encoding="utf-8"?>
<ds:datastoreItem xmlns:ds="http://schemas.openxmlformats.org/officeDocument/2006/customXml" ds:itemID="{8DC7A2CC-AF1F-499B-B06A-59FB9CE31D32}"/>
</file>

<file path=customXml/itemProps3.xml><?xml version="1.0" encoding="utf-8"?>
<ds:datastoreItem xmlns:ds="http://schemas.openxmlformats.org/officeDocument/2006/customXml" ds:itemID="{52F7ABE0-007F-4F99-ACE1-DEF5A5FD67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Instructions</vt:lpstr>
      <vt:lpstr>Responsibilities</vt:lpstr>
      <vt:lpstr>VAT</vt:lpstr>
      <vt:lpstr>Cash</vt:lpstr>
      <vt:lpstr>Chqs to Payee</vt:lpstr>
      <vt:lpstr>Chqs to Cash</vt:lpstr>
      <vt:lpstr>Unpresented Chqs</vt:lpstr>
      <vt:lpstr>Bank St</vt:lpstr>
      <vt:lpstr>Reconciliation</vt:lpstr>
      <vt:lpstr>Centre Information</vt:lpstr>
      <vt:lpstr>Journal prep</vt:lpstr>
      <vt:lpstr>IMPREST JOURNAL TEMPLATE</vt:lpstr>
      <vt:lpstr>PAYMENT VOUCHER</vt:lpstr>
      <vt:lpstr>Cash!END</vt:lpstr>
      <vt:lpstr>Cash!START</vt:lpstr>
    </vt:vector>
  </TitlesOfParts>
  <Company>Wokingham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Cronchey</dc:creator>
  <cp:lastModifiedBy>Katie Paesano</cp:lastModifiedBy>
  <cp:lastPrinted>2020-03-31T08:32:35Z</cp:lastPrinted>
  <dcterms:created xsi:type="dcterms:W3CDTF">2020-03-16T14:38:12Z</dcterms:created>
  <dcterms:modified xsi:type="dcterms:W3CDTF">2024-03-22T13:06:10Z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28a9a6-133a-4796-ad7d-6b90f7583680_Enabled">
    <vt:lpwstr>true</vt:lpwstr>
  </property>
  <property fmtid="{D5CDD505-2E9C-101B-9397-08002B2CF9AE}" pid="3" name="MSIP_Label_2b28a9a6-133a-4796-ad7d-6b90f7583680_SetDate">
    <vt:lpwstr>2023-03-17T12:12:21Z</vt:lpwstr>
  </property>
  <property fmtid="{D5CDD505-2E9C-101B-9397-08002B2CF9AE}" pid="4" name="MSIP_Label_2b28a9a6-133a-4796-ad7d-6b90f7583680_Method">
    <vt:lpwstr>Standard</vt:lpwstr>
  </property>
  <property fmtid="{D5CDD505-2E9C-101B-9397-08002B2CF9AE}" pid="5" name="MSIP_Label_2b28a9a6-133a-4796-ad7d-6b90f7583680_Name">
    <vt:lpwstr>Private</vt:lpwstr>
  </property>
  <property fmtid="{D5CDD505-2E9C-101B-9397-08002B2CF9AE}" pid="6" name="MSIP_Label_2b28a9a6-133a-4796-ad7d-6b90f7583680_SiteId">
    <vt:lpwstr>996ee15c-0b3e-4a6f-8e65-120a9a51821a</vt:lpwstr>
  </property>
  <property fmtid="{D5CDD505-2E9C-101B-9397-08002B2CF9AE}" pid="7" name="MSIP_Label_2b28a9a6-133a-4796-ad7d-6b90f7583680_ActionId">
    <vt:lpwstr>627d352d-7663-471a-ad36-2002f01926fd</vt:lpwstr>
  </property>
  <property fmtid="{D5CDD505-2E9C-101B-9397-08002B2CF9AE}" pid="8" name="MSIP_Label_2b28a9a6-133a-4796-ad7d-6b90f7583680_ContentBits">
    <vt:lpwstr>2</vt:lpwstr>
  </property>
  <property fmtid="{D5CDD505-2E9C-101B-9397-08002B2CF9AE}" pid="9" name="ContentTypeId">
    <vt:lpwstr>0x0101009A712541B8D8A445855D579DCD10E17E</vt:lpwstr>
  </property>
  <property fmtid="{D5CDD505-2E9C-101B-9397-08002B2CF9AE}" pid="10" name="Order">
    <vt:r8>18098400</vt:r8>
  </property>
</Properties>
</file>